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Nikolov\Documents\HIKA GROUP TOTAL\FS REPORTS\Account\2018\Financial Report (consolidated)\II\"/>
    </mc:Choice>
  </mc:AlternateContent>
  <xr:revisionPtr revIDLastSave="0" documentId="10_ncr:8100000_{2563ED99-28D1-4558-B70B-75DF4EBBF041}" xr6:coauthVersionLast="34" xr6:coauthVersionMax="34" xr10:uidLastSave="{00000000-0000-0000-0000-000000000000}"/>
  <bookViews>
    <workbookView xWindow="-12" yWindow="-12" windowWidth="9948" windowHeight="11028" tabRatio="923" activeTab="8" xr2:uid="{00000000-000D-0000-FFFF-FFFF00000000}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10" state="hidden" r:id="rId5"/>
    <sheet name="справка №6" sheetId="6" state="hidden" r:id="rId6"/>
    <sheet name="справка №7" sheetId="7" state="hidden" r:id="rId7"/>
    <sheet name="справка №8" sheetId="8" state="hidden" r:id="rId8"/>
    <sheet name="Report" sheetId="9" r:id="rId9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метод'!$A$1:$D$103</definedName>
    <definedName name="_xlnm.Print_Area" localSheetId="2">'справка №3-ОПП по прекия метод'!$A$1:$D$51</definedName>
    <definedName name="_xlnm.Print_Area" localSheetId="3">'справка №4-ОСК'!$A$1:$N$37</definedName>
    <definedName name="_xlnm.Print_Titles" localSheetId="0">'справка №1-БАЛАНС'!$8:$8</definedName>
  </definedNames>
  <calcPr calcId="162913"/>
</workbook>
</file>

<file path=xl/calcChain.xml><?xml version="1.0" encoding="utf-8"?>
<calcChain xmlns="http://schemas.openxmlformats.org/spreadsheetml/2006/main">
  <c r="B8" i="9" l="1"/>
  <c r="C11" i="3" l="1"/>
  <c r="C47" i="3"/>
  <c r="C41" i="3"/>
  <c r="C40" i="3"/>
  <c r="C19" i="3"/>
  <c r="C15" i="2"/>
  <c r="C19" i="2" s="1"/>
  <c r="G69" i="1"/>
  <c r="G28" i="1"/>
  <c r="G61" i="1"/>
  <c r="G64" i="1"/>
  <c r="C78" i="1"/>
  <c r="C68" i="1"/>
  <c r="C64" i="1"/>
  <c r="D47" i="3" l="1"/>
  <c r="D26" i="2"/>
  <c r="M15" i="4" l="1"/>
  <c r="J15" i="4"/>
  <c r="I15" i="4"/>
  <c r="H15" i="4"/>
  <c r="G15" i="4"/>
  <c r="F15" i="4"/>
  <c r="E15" i="4"/>
  <c r="D15" i="4"/>
  <c r="C20" i="3" l="1"/>
  <c r="D35" i="2" l="1"/>
  <c r="L11" i="10" l="1"/>
  <c r="E11" i="10"/>
  <c r="L10" i="10"/>
  <c r="E10" i="10"/>
  <c r="E9" i="10"/>
  <c r="L12" i="10"/>
  <c r="L13" i="10"/>
  <c r="L14" i="10"/>
  <c r="L16" i="10"/>
  <c r="F15" i="10"/>
  <c r="L24" i="10"/>
  <c r="L22" i="10"/>
  <c r="U20" i="10"/>
  <c r="C32" i="3" l="1"/>
  <c r="U11" i="10" l="1"/>
  <c r="U10" i="10"/>
  <c r="U12" i="10"/>
  <c r="U13" i="10"/>
  <c r="U15" i="10"/>
  <c r="E15" i="10"/>
  <c r="U16" i="10"/>
  <c r="U14" i="10"/>
  <c r="C88" i="6" l="1"/>
  <c r="C42" i="6"/>
  <c r="D42" i="6" s="1"/>
  <c r="C25" i="7"/>
  <c r="G13" i="2" l="1"/>
  <c r="C26" i="2"/>
  <c r="C87" i="6" l="1"/>
  <c r="G49" i="1"/>
  <c r="G55" i="1" s="1"/>
  <c r="C91" i="1"/>
  <c r="C75" i="1"/>
  <c r="C19" i="1"/>
  <c r="D20" i="3" l="1"/>
  <c r="C68" i="6" l="1"/>
  <c r="L25" i="10" l="1"/>
  <c r="K25" i="10"/>
  <c r="D25" i="10"/>
  <c r="G39" i="10"/>
  <c r="G37" i="10"/>
  <c r="H24" i="2"/>
  <c r="G24" i="2"/>
  <c r="G28" i="2" s="1"/>
  <c r="G33" i="2" s="1"/>
  <c r="H13" i="2"/>
  <c r="H28" i="2" l="1"/>
  <c r="U9" i="10"/>
  <c r="U17" i="10" s="1"/>
  <c r="G31" i="10"/>
  <c r="J31" i="10" s="1"/>
  <c r="G23" i="10"/>
  <c r="G22" i="10"/>
  <c r="G21" i="10"/>
  <c r="J21" i="10" s="1"/>
  <c r="N14" i="10"/>
  <c r="N13" i="10"/>
  <c r="N12" i="10"/>
  <c r="N11" i="10"/>
  <c r="N10" i="10"/>
  <c r="N9" i="10"/>
  <c r="G9" i="10"/>
  <c r="N16" i="10"/>
  <c r="G12" i="10"/>
  <c r="G11" i="10"/>
  <c r="G10" i="10"/>
  <c r="E17" i="10"/>
  <c r="D17" i="10"/>
  <c r="I16" i="4"/>
  <c r="L11" i="4"/>
  <c r="C42" i="3"/>
  <c r="C43" i="3" s="1"/>
  <c r="H33" i="2" l="1"/>
  <c r="H27" i="1" l="1"/>
  <c r="H33" i="1" s="1"/>
  <c r="H21" i="1"/>
  <c r="H25" i="1" s="1"/>
  <c r="D84" i="1"/>
  <c r="C21" i="9" s="1"/>
  <c r="D34" i="1"/>
  <c r="D45" i="1" s="1"/>
  <c r="C14" i="9" s="1"/>
  <c r="D27" i="1"/>
  <c r="D19" i="1"/>
  <c r="C12" i="9" s="1"/>
  <c r="B44" i="10"/>
  <c r="L17" i="10"/>
  <c r="U21" i="10" s="1"/>
  <c r="U22" i="10" s="1"/>
  <c r="D91" i="1"/>
  <c r="C44" i="3" s="1"/>
  <c r="C45" i="3" s="1"/>
  <c r="C46" i="3" s="1"/>
  <c r="D32" i="3"/>
  <c r="C42" i="9" s="1"/>
  <c r="D42" i="3"/>
  <c r="D19" i="2"/>
  <c r="D28" i="2" s="1"/>
  <c r="D30" i="2" s="1"/>
  <c r="C26" i="9"/>
  <c r="C46" i="9"/>
  <c r="B26" i="9"/>
  <c r="C35" i="2"/>
  <c r="B31" i="9"/>
  <c r="B28" i="9"/>
  <c r="D51" i="1"/>
  <c r="C15" i="9" s="1"/>
  <c r="D64" i="1"/>
  <c r="D75" i="1"/>
  <c r="C19" i="9" s="1"/>
  <c r="H49" i="1"/>
  <c r="H55" i="1" s="1"/>
  <c r="C10" i="9" s="1"/>
  <c r="D87" i="6"/>
  <c r="Q16" i="10"/>
  <c r="B12" i="9"/>
  <c r="F12" i="7"/>
  <c r="C12" i="7"/>
  <c r="Q13" i="10"/>
  <c r="F25" i="7"/>
  <c r="C16" i="7"/>
  <c r="F16" i="7"/>
  <c r="I16" i="7" s="1"/>
  <c r="C37" i="8"/>
  <c r="E37" i="8"/>
  <c r="C38" i="6"/>
  <c r="C29" i="6"/>
  <c r="D29" i="6" s="1"/>
  <c r="E29" i="6" s="1"/>
  <c r="M16" i="4"/>
  <c r="L28" i="4"/>
  <c r="L16" i="4"/>
  <c r="E21" i="4"/>
  <c r="C28" i="6"/>
  <c r="D28" i="6" s="1"/>
  <c r="N24" i="10"/>
  <c r="Q24" i="10" s="1"/>
  <c r="J12" i="10"/>
  <c r="L27" i="4"/>
  <c r="L23" i="4"/>
  <c r="M21" i="4"/>
  <c r="B43" i="9"/>
  <c r="G27" i="1"/>
  <c r="D32" i="1"/>
  <c r="H17" i="1"/>
  <c r="C84" i="1"/>
  <c r="C93" i="1" s="1"/>
  <c r="C27" i="1"/>
  <c r="C32" i="1"/>
  <c r="C34" i="1"/>
  <c r="C45" i="1" s="1"/>
  <c r="B14" i="9" s="1"/>
  <c r="C51" i="1"/>
  <c r="B15" i="9" s="1"/>
  <c r="G21" i="1"/>
  <c r="G25" i="1" s="1"/>
  <c r="G17" i="1"/>
  <c r="B10" i="9"/>
  <c r="G18" i="10"/>
  <c r="J18" i="10" s="1"/>
  <c r="Q12" i="10"/>
  <c r="R12" i="10" s="1"/>
  <c r="V12" i="10" s="1"/>
  <c r="G13" i="10"/>
  <c r="J13" i="10" s="1"/>
  <c r="J11" i="10"/>
  <c r="O3" i="10"/>
  <c r="K17" i="10"/>
  <c r="K4" i="10"/>
  <c r="J39" i="10"/>
  <c r="I17" i="4"/>
  <c r="C55" i="6"/>
  <c r="C52" i="6" s="1"/>
  <c r="G14" i="10"/>
  <c r="J14" i="10" s="1"/>
  <c r="G16" i="10"/>
  <c r="J16" i="10" s="1"/>
  <c r="R16" i="10" s="1"/>
  <c r="V16" i="10" s="1"/>
  <c r="C86" i="6"/>
  <c r="D86" i="6" s="1"/>
  <c r="D88" i="6"/>
  <c r="E88" i="6" s="1"/>
  <c r="C89" i="6"/>
  <c r="D89" i="6" s="1"/>
  <c r="E89" i="6" s="1"/>
  <c r="C93" i="6"/>
  <c r="C90" i="6" s="1"/>
  <c r="C94" i="6"/>
  <c r="C76" i="6"/>
  <c r="C75" i="6" s="1"/>
  <c r="C74" i="6"/>
  <c r="C71" i="6"/>
  <c r="C95" i="6"/>
  <c r="D95" i="6" s="1"/>
  <c r="E95" i="6" s="1"/>
  <c r="E68" i="6"/>
  <c r="C57" i="6"/>
  <c r="C56" i="6" s="1"/>
  <c r="C62" i="6"/>
  <c r="E62" i="6" s="1"/>
  <c r="C64" i="6"/>
  <c r="E64" i="6" s="1"/>
  <c r="C14" i="6"/>
  <c r="C11" i="6" s="1"/>
  <c r="C15" i="6"/>
  <c r="E15" i="6" s="1"/>
  <c r="C17" i="6"/>
  <c r="C16" i="6"/>
  <c r="E16" i="6" s="1"/>
  <c r="A49" i="3"/>
  <c r="I17" i="10"/>
  <c r="H17" i="10"/>
  <c r="F17" i="10"/>
  <c r="G17" i="10" s="1"/>
  <c r="B27" i="9"/>
  <c r="N18" i="10"/>
  <c r="Q18" i="10" s="1"/>
  <c r="N15" i="10"/>
  <c r="Q14" i="10"/>
  <c r="Q9" i="10"/>
  <c r="G15" i="10"/>
  <c r="J15" i="10" s="1"/>
  <c r="J9" i="10"/>
  <c r="J37" i="10"/>
  <c r="A51" i="2"/>
  <c r="A35" i="4"/>
  <c r="A3" i="9"/>
  <c r="B6" i="3"/>
  <c r="A5" i="3"/>
  <c r="A4" i="3"/>
  <c r="B20" i="9"/>
  <c r="B18" i="9"/>
  <c r="B16" i="9"/>
  <c r="C27" i="6"/>
  <c r="C24" i="6"/>
  <c r="B9" i="9"/>
  <c r="L26" i="4"/>
  <c r="L25" i="4"/>
  <c r="L22" i="4"/>
  <c r="L20" i="4"/>
  <c r="L19" i="4"/>
  <c r="L18" i="4"/>
  <c r="B4" i="2"/>
  <c r="C31" i="6"/>
  <c r="C30" i="6"/>
  <c r="D30" i="6" s="1"/>
  <c r="E30" i="6" s="1"/>
  <c r="C35" i="6"/>
  <c r="D35" i="6" s="1"/>
  <c r="D33" i="6" s="1"/>
  <c r="C21" i="6"/>
  <c r="E21" i="6" s="1"/>
  <c r="O25" i="10"/>
  <c r="P25" i="10"/>
  <c r="G24" i="10"/>
  <c r="J24" i="10" s="1"/>
  <c r="C3" i="10"/>
  <c r="F36" i="8"/>
  <c r="F37" i="8" s="1"/>
  <c r="B50" i="9"/>
  <c r="B49" i="9"/>
  <c r="B41" i="9"/>
  <c r="B40" i="9"/>
  <c r="C38" i="9"/>
  <c r="C37" i="9"/>
  <c r="B38" i="9"/>
  <c r="B37" i="9"/>
  <c r="D27" i="10"/>
  <c r="J23" i="10"/>
  <c r="J22" i="10"/>
  <c r="B5" i="7"/>
  <c r="F29" i="4"/>
  <c r="F32" i="4" s="1"/>
  <c r="C15" i="4"/>
  <c r="H44" i="10"/>
  <c r="C32" i="9"/>
  <c r="B7" i="9"/>
  <c r="C27" i="9"/>
  <c r="N23" i="10"/>
  <c r="Q23" i="10" s="1"/>
  <c r="C104" i="6"/>
  <c r="F104" i="6" s="1"/>
  <c r="F105" i="6" s="1"/>
  <c r="M24" i="4"/>
  <c r="A1" i="9"/>
  <c r="A2" i="9"/>
  <c r="C9" i="9"/>
  <c r="B13" i="9"/>
  <c r="C13" i="9"/>
  <c r="C16" i="9"/>
  <c r="C18" i="9"/>
  <c r="C20" i="9"/>
  <c r="B29" i="9"/>
  <c r="C29" i="9"/>
  <c r="B30" i="9"/>
  <c r="C30" i="9"/>
  <c r="B32" i="9"/>
  <c r="C40" i="9"/>
  <c r="C41" i="9"/>
  <c r="C49" i="9"/>
  <c r="C50" i="9"/>
  <c r="B5" i="8"/>
  <c r="F5" i="8"/>
  <c r="B6" i="8"/>
  <c r="F6" i="8"/>
  <c r="F12" i="8"/>
  <c r="F13" i="8"/>
  <c r="F14" i="8"/>
  <c r="F15" i="8"/>
  <c r="F16" i="8"/>
  <c r="F17" i="8"/>
  <c r="F18" i="8"/>
  <c r="F19" i="8"/>
  <c r="C20" i="8"/>
  <c r="C38" i="8" s="1"/>
  <c r="E20" i="8"/>
  <c r="F22" i="8"/>
  <c r="F23" i="8"/>
  <c r="F24" i="8"/>
  <c r="C25" i="8"/>
  <c r="E25" i="8"/>
  <c r="F27" i="8"/>
  <c r="F28" i="8"/>
  <c r="F29" i="8"/>
  <c r="F31" i="8" s="1"/>
  <c r="F30" i="8"/>
  <c r="C31" i="8"/>
  <c r="E31" i="8"/>
  <c r="F41" i="8"/>
  <c r="F42" i="8"/>
  <c r="F43" i="8"/>
  <c r="C44" i="8"/>
  <c r="E44" i="8"/>
  <c r="F46" i="8"/>
  <c r="F47" i="8"/>
  <c r="F49" i="8" s="1"/>
  <c r="F48" i="8"/>
  <c r="C49" i="8"/>
  <c r="E49" i="8"/>
  <c r="E59" i="8" s="1"/>
  <c r="F51" i="8"/>
  <c r="F52" i="8"/>
  <c r="C53" i="8"/>
  <c r="E53" i="8"/>
  <c r="F55" i="8"/>
  <c r="F56" i="8"/>
  <c r="F57" i="8"/>
  <c r="C58" i="8"/>
  <c r="C59" i="8" s="1"/>
  <c r="E58" i="8"/>
  <c r="A61" i="8"/>
  <c r="C61" i="8"/>
  <c r="B4" i="7"/>
  <c r="I4" i="7"/>
  <c r="I5" i="7"/>
  <c r="I13" i="7"/>
  <c r="I14" i="7"/>
  <c r="I15" i="7"/>
  <c r="D17" i="7"/>
  <c r="E17" i="7"/>
  <c r="G17" i="7"/>
  <c r="H17" i="7"/>
  <c r="I19" i="7"/>
  <c r="I20" i="7"/>
  <c r="I21" i="7"/>
  <c r="I22" i="7"/>
  <c r="I23" i="7"/>
  <c r="I24" i="7"/>
  <c r="D26" i="7"/>
  <c r="E26" i="7"/>
  <c r="G26" i="7"/>
  <c r="H26" i="7"/>
  <c r="A29" i="7"/>
  <c r="B3" i="6"/>
  <c r="E3" i="6"/>
  <c r="B4" i="6"/>
  <c r="E4" i="6"/>
  <c r="E9" i="6"/>
  <c r="D11" i="6"/>
  <c r="E13" i="6"/>
  <c r="D16" i="6"/>
  <c r="E18" i="6"/>
  <c r="E20" i="6"/>
  <c r="E25" i="6"/>
  <c r="E26" i="6"/>
  <c r="D27" i="6"/>
  <c r="E27" i="6" s="1"/>
  <c r="E32" i="6"/>
  <c r="E34" i="6"/>
  <c r="E36" i="6"/>
  <c r="E39" i="6"/>
  <c r="E40" i="6"/>
  <c r="E41" i="6"/>
  <c r="D52" i="6"/>
  <c r="F52" i="6"/>
  <c r="E54" i="6"/>
  <c r="D56" i="6"/>
  <c r="F56" i="6"/>
  <c r="E58" i="6"/>
  <c r="E59" i="6"/>
  <c r="E60" i="6"/>
  <c r="E61" i="6"/>
  <c r="E63" i="6"/>
  <c r="E65" i="6"/>
  <c r="F71" i="6"/>
  <c r="E72" i="6"/>
  <c r="E73" i="6"/>
  <c r="F75" i="6"/>
  <c r="E77" i="6"/>
  <c r="E78" i="6"/>
  <c r="E79" i="6"/>
  <c r="C80" i="6"/>
  <c r="D80" i="6"/>
  <c r="F80" i="6"/>
  <c r="E81" i="6"/>
  <c r="E80" i="6" s="1"/>
  <c r="E82" i="6"/>
  <c r="E83" i="6"/>
  <c r="E84" i="6"/>
  <c r="F90" i="6"/>
  <c r="F85" i="6" s="1"/>
  <c r="E91" i="6"/>
  <c r="E92" i="6"/>
  <c r="F102" i="6"/>
  <c r="F103" i="6"/>
  <c r="D105" i="6"/>
  <c r="E105" i="6"/>
  <c r="A109" i="6"/>
  <c r="C109" i="6"/>
  <c r="C2" i="10"/>
  <c r="O2" i="10"/>
  <c r="O17" i="10"/>
  <c r="P17" i="10"/>
  <c r="F25" i="10"/>
  <c r="H25" i="10"/>
  <c r="I25" i="10"/>
  <c r="M25" i="10"/>
  <c r="F27" i="10"/>
  <c r="H27" i="10"/>
  <c r="H38" i="10" s="1"/>
  <c r="I27" i="10"/>
  <c r="K27" i="10"/>
  <c r="L27" i="10"/>
  <c r="M27" i="10"/>
  <c r="O27" i="10"/>
  <c r="P27" i="10"/>
  <c r="G28" i="10"/>
  <c r="J28" i="10"/>
  <c r="N28" i="10"/>
  <c r="Q28" i="10" s="1"/>
  <c r="G29" i="10"/>
  <c r="J29" i="10" s="1"/>
  <c r="N29" i="10"/>
  <c r="Q29" i="10" s="1"/>
  <c r="G30" i="10"/>
  <c r="J30" i="10" s="1"/>
  <c r="N30" i="10"/>
  <c r="Q30" i="10" s="1"/>
  <c r="N31" i="10"/>
  <c r="Q31" i="10" s="1"/>
  <c r="R31" i="10" s="1"/>
  <c r="F32" i="10"/>
  <c r="G32" i="10"/>
  <c r="H32" i="10"/>
  <c r="I32" i="10"/>
  <c r="I38" i="10" s="1"/>
  <c r="K32" i="10"/>
  <c r="L32" i="10"/>
  <c r="M32" i="10"/>
  <c r="O32" i="10"/>
  <c r="P32" i="10"/>
  <c r="G33" i="10"/>
  <c r="J33" i="10" s="1"/>
  <c r="R33" i="10" s="1"/>
  <c r="N33" i="10"/>
  <c r="Q33" i="10" s="1"/>
  <c r="G34" i="10"/>
  <c r="J34" i="10" s="1"/>
  <c r="N34" i="10"/>
  <c r="Q34" i="10" s="1"/>
  <c r="G35" i="10"/>
  <c r="J35" i="10" s="1"/>
  <c r="N35" i="10"/>
  <c r="Q35" i="10" s="1"/>
  <c r="G36" i="10"/>
  <c r="J36" i="10" s="1"/>
  <c r="R36" i="10" s="1"/>
  <c r="N36" i="10"/>
  <c r="Q36" i="10" s="1"/>
  <c r="N37" i="10"/>
  <c r="Q37" i="10" s="1"/>
  <c r="D38" i="10"/>
  <c r="D40" i="10" s="1"/>
  <c r="E38" i="10"/>
  <c r="N39" i="10"/>
  <c r="Q39" i="10" s="1"/>
  <c r="B3" i="4"/>
  <c r="M3" i="4"/>
  <c r="B4" i="4"/>
  <c r="M4" i="4"/>
  <c r="B5" i="4"/>
  <c r="L12" i="4"/>
  <c r="L14" i="4"/>
  <c r="K15" i="4"/>
  <c r="C17" i="4"/>
  <c r="C29" i="4" s="1"/>
  <c r="C32" i="4" s="1"/>
  <c r="D17" i="4"/>
  <c r="E17" i="4"/>
  <c r="G17" i="4"/>
  <c r="H17" i="4"/>
  <c r="J17" i="4"/>
  <c r="K17" i="4"/>
  <c r="M17" i="4"/>
  <c r="C21" i="4"/>
  <c r="D21" i="4"/>
  <c r="G21" i="4"/>
  <c r="G29" i="4" s="1"/>
  <c r="G32" i="4" s="1"/>
  <c r="H21" i="4"/>
  <c r="I21" i="4"/>
  <c r="J21" i="4"/>
  <c r="K21" i="4"/>
  <c r="C24" i="4"/>
  <c r="D24" i="4"/>
  <c r="E24" i="4"/>
  <c r="G24" i="4"/>
  <c r="H24" i="4"/>
  <c r="I24" i="4"/>
  <c r="J24" i="4"/>
  <c r="K24" i="4"/>
  <c r="K29" i="4" s="1"/>
  <c r="K32" i="4" s="1"/>
  <c r="L30" i="4"/>
  <c r="L31" i="4"/>
  <c r="C35" i="4"/>
  <c r="D4" i="3"/>
  <c r="D5" i="3"/>
  <c r="C43" i="9"/>
  <c r="A51" i="3"/>
  <c r="B2" i="2"/>
  <c r="H2" i="2"/>
  <c r="B3" i="2"/>
  <c r="A46" i="2"/>
  <c r="D46" i="2"/>
  <c r="C7" i="9"/>
  <c r="E53" i="6"/>
  <c r="E12" i="6"/>
  <c r="E37" i="6"/>
  <c r="F25" i="8"/>
  <c r="C31" i="9"/>
  <c r="N22" i="10"/>
  <c r="Q22" i="10" s="1"/>
  <c r="N21" i="10"/>
  <c r="Q21" i="10" s="1"/>
  <c r="R21" i="10" s="1"/>
  <c r="C39" i="9"/>
  <c r="D24" i="6"/>
  <c r="F66" i="6"/>
  <c r="E55" i="6"/>
  <c r="D74" i="6"/>
  <c r="E74" i="6" s="1"/>
  <c r="F58" i="8"/>
  <c r="E17" i="6"/>
  <c r="D29" i="4"/>
  <c r="D32" i="4" s="1"/>
  <c r="O38" i="10"/>
  <c r="D94" i="6"/>
  <c r="E94" i="6" s="1"/>
  <c r="B42" i="9"/>
  <c r="B19" i="9"/>
  <c r="Q11" i="10"/>
  <c r="G71" i="1"/>
  <c r="G79" i="1" s="1"/>
  <c r="B11" i="9" s="1"/>
  <c r="D71" i="6"/>
  <c r="E25" i="10"/>
  <c r="J10" i="10"/>
  <c r="I12" i="7"/>
  <c r="B22" i="9"/>
  <c r="R30" i="10"/>
  <c r="C28" i="9" l="1"/>
  <c r="F17" i="7"/>
  <c r="I17" i="7" s="1"/>
  <c r="K38" i="10"/>
  <c r="R29" i="10"/>
  <c r="J29" i="4"/>
  <c r="J32" i="4" s="1"/>
  <c r="J32" i="10"/>
  <c r="R32" i="10" s="1"/>
  <c r="O40" i="10"/>
  <c r="R13" i="10"/>
  <c r="V13" i="10" s="1"/>
  <c r="C19" i="6"/>
  <c r="F38" i="10"/>
  <c r="F40" i="10" s="1"/>
  <c r="I29" i="4"/>
  <c r="I32" i="4" s="1"/>
  <c r="R18" i="10"/>
  <c r="C17" i="7"/>
  <c r="E71" i="6"/>
  <c r="F96" i="6"/>
  <c r="R9" i="10"/>
  <c r="V9" i="10" s="1"/>
  <c r="H29" i="4"/>
  <c r="H32" i="4" s="1"/>
  <c r="L21" i="4"/>
  <c r="E56" i="6"/>
  <c r="R24" i="10"/>
  <c r="E38" i="8"/>
  <c r="L17" i="4"/>
  <c r="N32" i="10"/>
  <c r="Q32" i="10" s="1"/>
  <c r="G27" i="10"/>
  <c r="J27" i="10" s="1"/>
  <c r="C55" i="1"/>
  <c r="C94" i="1" s="1"/>
  <c r="E14" i="6"/>
  <c r="E11" i="6" s="1"/>
  <c r="C49" i="3"/>
  <c r="M29" i="4"/>
  <c r="M32" i="4" s="1"/>
  <c r="M37" i="4" s="1"/>
  <c r="E28" i="6"/>
  <c r="D31" i="6"/>
  <c r="E31" i="6" s="1"/>
  <c r="R35" i="10"/>
  <c r="E19" i="6"/>
  <c r="L38" i="10"/>
  <c r="L24" i="4"/>
  <c r="N27" i="10"/>
  <c r="Q27" i="10" s="1"/>
  <c r="D19" i="6"/>
  <c r="L15" i="4"/>
  <c r="I40" i="10"/>
  <c r="C33" i="6"/>
  <c r="C43" i="6" s="1"/>
  <c r="E86" i="6"/>
  <c r="C22" i="9"/>
  <c r="M38" i="10"/>
  <c r="M40" i="10" s="1"/>
  <c r="E24" i="6"/>
  <c r="F53" i="8"/>
  <c r="C105" i="6"/>
  <c r="R23" i="10"/>
  <c r="D93" i="6"/>
  <c r="D90" i="6" s="1"/>
  <c r="D85" i="6" s="1"/>
  <c r="R37" i="10"/>
  <c r="C85" i="6"/>
  <c r="C96" i="6" s="1"/>
  <c r="K40" i="10"/>
  <c r="B21" i="9"/>
  <c r="F20" i="8"/>
  <c r="F38" i="8" s="1"/>
  <c r="G33" i="1"/>
  <c r="G36" i="1" s="1"/>
  <c r="H71" i="1"/>
  <c r="H79" i="1" s="1"/>
  <c r="C11" i="9" s="1"/>
  <c r="G38" i="10"/>
  <c r="J38" i="10" s="1"/>
  <c r="R34" i="10"/>
  <c r="P38" i="10"/>
  <c r="P40" i="10" s="1"/>
  <c r="D66" i="6"/>
  <c r="F44" i="8"/>
  <c r="H40" i="10"/>
  <c r="R39" i="10"/>
  <c r="D93" i="1"/>
  <c r="D55" i="1"/>
  <c r="R11" i="10"/>
  <c r="V11" i="10" s="1"/>
  <c r="L40" i="10"/>
  <c r="G25" i="10"/>
  <c r="E40" i="10"/>
  <c r="R22" i="10"/>
  <c r="J25" i="10"/>
  <c r="C66" i="6"/>
  <c r="E35" i="6"/>
  <c r="E33" i="6" s="1"/>
  <c r="D43" i="3"/>
  <c r="D45" i="3" s="1"/>
  <c r="D33" i="2"/>
  <c r="D34" i="2" s="1"/>
  <c r="C33" i="9" s="1"/>
  <c r="H30" i="2"/>
  <c r="N25" i="10"/>
  <c r="Q25" i="10"/>
  <c r="R14" i="10"/>
  <c r="V14" i="10" s="1"/>
  <c r="Q15" i="10"/>
  <c r="R15" i="10" s="1"/>
  <c r="V15" i="10" s="1"/>
  <c r="N17" i="10"/>
  <c r="B44" i="9"/>
  <c r="B39" i="9"/>
  <c r="D76" i="6"/>
  <c r="D75" i="6" s="1"/>
  <c r="E57" i="6"/>
  <c r="E52" i="6"/>
  <c r="D38" i="6"/>
  <c r="F26" i="7"/>
  <c r="I26" i="7" s="1"/>
  <c r="I25" i="7"/>
  <c r="B17" i="9"/>
  <c r="C26" i="7"/>
  <c r="J17" i="10"/>
  <c r="E87" i="6"/>
  <c r="E29" i="4"/>
  <c r="F97" i="6"/>
  <c r="H36" i="1"/>
  <c r="C8" i="9"/>
  <c r="R28" i="10"/>
  <c r="C28" i="2"/>
  <c r="C33" i="2" s="1"/>
  <c r="E93" i="6" l="1"/>
  <c r="E90" i="6" s="1"/>
  <c r="B23" i="9"/>
  <c r="C44" i="6"/>
  <c r="R25" i="10"/>
  <c r="R27" i="10"/>
  <c r="G40" i="10"/>
  <c r="F59" i="8"/>
  <c r="E66" i="6"/>
  <c r="N38" i="10"/>
  <c r="Q38" i="10" s="1"/>
  <c r="R38" i="10" s="1"/>
  <c r="H34" i="2"/>
  <c r="H39" i="2" s="1"/>
  <c r="E85" i="6"/>
  <c r="D43" i="6"/>
  <c r="D44" i="6" s="1"/>
  <c r="H94" i="1"/>
  <c r="D39" i="2"/>
  <c r="D41" i="2" s="1"/>
  <c r="C34" i="9" s="1"/>
  <c r="D94" i="1"/>
  <c r="C97" i="6"/>
  <c r="C39" i="2"/>
  <c r="C34" i="2"/>
  <c r="D96" i="6"/>
  <c r="D97" i="6" s="1"/>
  <c r="G94" i="1"/>
  <c r="G97" i="1" s="1"/>
  <c r="C44" i="9"/>
  <c r="C47" i="9"/>
  <c r="J40" i="10"/>
  <c r="B46" i="9"/>
  <c r="E76" i="6"/>
  <c r="E75" i="6" s="1"/>
  <c r="E42" i="6"/>
  <c r="E38" i="6" s="1"/>
  <c r="E43" i="6" s="1"/>
  <c r="E44" i="6" s="1"/>
  <c r="G30" i="2"/>
  <c r="C30" i="2"/>
  <c r="C17" i="9"/>
  <c r="C6" i="9"/>
  <c r="E32" i="4"/>
  <c r="L32" i="4" s="1"/>
  <c r="L37" i="4" s="1"/>
  <c r="L29" i="4"/>
  <c r="Q10" i="10"/>
  <c r="B6" i="9"/>
  <c r="E96" i="6" l="1"/>
  <c r="E97" i="6" s="1"/>
  <c r="N40" i="10"/>
  <c r="C48" i="9"/>
  <c r="H97" i="1"/>
  <c r="H41" i="2"/>
  <c r="H42" i="2"/>
  <c r="D42" i="2"/>
  <c r="R10" i="10"/>
  <c r="V10" i="10" s="1"/>
  <c r="V17" i="10" s="1"/>
  <c r="Q17" i="10"/>
  <c r="Q40" i="10" s="1"/>
  <c r="C41" i="2"/>
  <c r="C45" i="2" s="1"/>
  <c r="C23" i="9"/>
  <c r="B47" i="9"/>
  <c r="B33" i="9"/>
  <c r="G34" i="2"/>
  <c r="H45" i="2" l="1"/>
  <c r="R17" i="10"/>
  <c r="U18" i="10" s="1"/>
  <c r="C42" i="2"/>
  <c r="G39" i="2"/>
  <c r="G42" i="2" s="1"/>
  <c r="B48" i="9"/>
  <c r="G45" i="2" l="1"/>
  <c r="R40" i="10"/>
  <c r="G41" i="2"/>
  <c r="B34" i="9"/>
</calcChain>
</file>

<file path=xl/sharedStrings.xml><?xml version="1.0" encoding="utf-8"?>
<sst xmlns="http://schemas.openxmlformats.org/spreadsheetml/2006/main" count="1077" uniqueCount="906">
  <si>
    <t xml:space="preserve"> СЧЕТОВОДЕН  БАЛАНС </t>
  </si>
  <si>
    <t xml:space="preserve">Име на отчитащото се предприятие: </t>
  </si>
  <si>
    <t>ЕИК по БУЛСТАТ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</si>
  <si>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</si>
  <si>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</si>
  <si>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</si>
  <si>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</si>
  <si>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</si>
  <si>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</si>
  <si>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</si>
  <si>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</si>
  <si>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</si>
  <si>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</si>
  <si>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</si>
  <si>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</si>
  <si>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</si>
  <si>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</si>
  <si>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</si>
  <si>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</si>
  <si>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</si>
  <si>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</si>
  <si>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</si>
  <si>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</si>
  <si>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</si>
  <si>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</si>
  <si>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</si>
  <si>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</si>
  <si>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</si>
  <si>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</si>
  <si>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</si>
  <si>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</si>
  <si>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</si>
  <si>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</si>
  <si>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</si>
  <si>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</si>
  <si>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</si>
  <si>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</si>
  <si>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</si>
  <si>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</si>
  <si>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</si>
  <si>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</si>
  <si>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</si>
  <si>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</si>
  <si>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</si>
  <si>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</si>
  <si>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</si>
  <si>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</si>
  <si>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</si>
  <si>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</si>
  <si>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</si>
  <si>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</si>
  <si>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</si>
  <si>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</si>
  <si>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</si>
  <si>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</si>
  <si>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</si>
  <si>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</si>
  <si>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</si>
  <si>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</si>
  <si>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</si>
  <si>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</si>
  <si>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</si>
  <si>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</si>
  <si>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</si>
  <si>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</si>
  <si>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</si>
  <si>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</si>
  <si>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</si>
  <si>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</si>
  <si>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</si>
  <si>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</si>
  <si>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</si>
  <si>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</si>
  <si>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</si>
  <si>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</si>
  <si>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</si>
  <si>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</si>
  <si>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</si>
  <si>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</si>
  <si>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</si>
  <si>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</si>
  <si>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</si>
  <si>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</si>
  <si>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</si>
  <si>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</si>
  <si>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</si>
  <si>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</si>
  <si>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</si>
  <si>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</si>
  <si>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</si>
  <si>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</si>
  <si>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</si>
  <si>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</si>
  <si>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</si>
  <si>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</si>
  <si>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</si>
  <si>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</si>
  <si>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</si>
  <si>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</si>
  <si>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</si>
  <si>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</si>
  <si>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</si>
  <si>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</si>
  <si>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</si>
  <si>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</si>
  <si>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</si>
  <si>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</si>
  <si>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</si>
  <si>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</si>
  <si>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</si>
  <si>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</si>
  <si>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</si>
  <si>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</si>
  <si>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</si>
  <si>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</si>
  <si>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</si>
  <si>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</si>
  <si>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</si>
  <si>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</si>
  <si>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</si>
  <si>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</si>
  <si>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</si>
  <si>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</si>
  <si>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</si>
  <si>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</si>
  <si>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</si>
  <si>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</si>
  <si>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</si>
  <si>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</si>
  <si>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</si>
  <si>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</si>
  <si>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</si>
  <si>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</si>
  <si>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</si>
  <si>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</si>
  <si>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</si>
  <si>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</si>
  <si>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</si>
  <si>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</si>
  <si>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</si>
  <si>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</si>
  <si>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</si>
  <si>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</si>
  <si>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</si>
  <si>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</si>
  <si>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</si>
  <si>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</si>
  <si>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</si>
  <si>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</si>
  <si>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</si>
  <si>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</si>
  <si>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</si>
  <si>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</si>
  <si>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</si>
  <si>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</si>
  <si>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</si>
  <si>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</si>
  <si>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</si>
  <si>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</si>
  <si>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</si>
  <si>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</si>
  <si>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</si>
  <si>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</si>
  <si>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</si>
  <si>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</si>
  <si>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</si>
  <si>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</si>
  <si>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</si>
  <si>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</si>
  <si>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</si>
  <si>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</si>
  <si>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</si>
  <si>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</si>
  <si>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</si>
  <si>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</si>
  <si>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</si>
  <si>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</si>
  <si>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</si>
  <si>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</si>
  <si>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</si>
  <si>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</si>
  <si>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</si>
  <si>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</si>
  <si>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</si>
  <si>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</si>
  <si>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</si>
  <si>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</si>
  <si>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</si>
  <si>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</si>
  <si>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</si>
  <si>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</si>
  <si>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</si>
  <si>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</si>
  <si>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</si>
  <si>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</si>
  <si>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</si>
  <si>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</si>
  <si>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</si>
  <si>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</si>
  <si>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</si>
  <si>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</si>
  <si>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</si>
  <si>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</si>
  <si>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</si>
  <si>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</si>
  <si>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</si>
  <si>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</si>
  <si>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</si>
  <si>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</si>
  <si>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</si>
  <si>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</si>
  <si>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</si>
  <si>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</si>
  <si>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</si>
  <si>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</si>
  <si>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</si>
  <si>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</si>
  <si>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</si>
  <si>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</si>
  <si>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</si>
  <si>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</si>
  <si>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</si>
  <si>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</si>
  <si>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</si>
  <si>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</si>
  <si>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</si>
  <si>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</si>
  <si>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</si>
  <si>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</si>
  <si>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</si>
  <si>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</si>
  <si>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</si>
  <si>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</si>
  <si>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</si>
  <si>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</si>
  <si>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</si>
  <si>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</si>
  <si>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</si>
  <si>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</si>
  <si>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</si>
  <si>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</si>
  <si>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</si>
  <si>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</si>
  <si>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</si>
  <si>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</si>
  <si>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</si>
  <si>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</si>
  <si>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</si>
  <si>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</si>
  <si>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</si>
  <si>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</si>
  <si>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</si>
  <si>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</si>
  <si>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</si>
  <si>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</si>
  <si>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</si>
  <si>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</si>
  <si>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</si>
  <si>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</si>
  <si>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</si>
  <si>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</si>
  <si>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</si>
  <si>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</si>
  <si>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</si>
  <si>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</si>
  <si>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</si>
  <si>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</si>
  <si>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</si>
  <si>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</si>
  <si>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</si>
  <si>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</si>
  <si>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</si>
  <si>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</si>
  <si>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</si>
  <si>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</si>
  <si>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</si>
  <si>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</si>
  <si>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</si>
  <si>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</si>
  <si>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</si>
  <si>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</si>
  <si>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</si>
  <si>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</si>
  <si>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</si>
  <si>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</si>
  <si>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</si>
  <si>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</si>
  <si>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</si>
  <si>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</si>
  <si>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</si>
  <si>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</si>
  <si>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</si>
  <si>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</si>
  <si>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</si>
  <si>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</si>
  <si>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</si>
  <si>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</si>
  <si>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</si>
  <si>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</si>
  <si>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</si>
  <si>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</si>
  <si>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</si>
  <si>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</si>
  <si>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</si>
  <si>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</si>
  <si>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</si>
  <si>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</si>
  <si>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</si>
  <si>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</si>
  <si>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</si>
  <si>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</si>
  <si>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</si>
  <si>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</si>
  <si>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</si>
  <si>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</si>
  <si>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</si>
  <si>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</si>
  <si>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</si>
  <si>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</si>
  <si>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</si>
  <si>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</si>
  <si>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</si>
  <si>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</si>
  <si>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</si>
  <si>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</si>
  <si>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</si>
  <si>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</si>
  <si>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</si>
  <si>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</si>
  <si>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</si>
  <si>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</si>
  <si>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</si>
  <si>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</si>
  <si>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</si>
  <si>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</si>
  <si>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</si>
  <si>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</si>
  <si>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</si>
  <si>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</si>
  <si>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</si>
  <si>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</si>
  <si>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</si>
  <si>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</si>
  <si>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</si>
  <si>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</si>
  <si>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</si>
  <si>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</si>
  <si>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</si>
  <si>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</si>
  <si>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</si>
  <si>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</si>
  <si>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</si>
  <si>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</si>
  <si>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</si>
  <si>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</si>
  <si>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</si>
  <si>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</si>
  <si>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</si>
  <si>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</si>
  <si>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</si>
  <si>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</si>
  <si>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</si>
  <si>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</si>
  <si>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</si>
  <si>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</si>
  <si>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</si>
  <si>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</si>
  <si>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</si>
  <si>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</si>
  <si>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</si>
  <si>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</si>
  <si>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</si>
  <si>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</si>
  <si>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</si>
  <si>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</si>
  <si>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</si>
  <si>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</si>
  <si>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</si>
  <si>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</si>
  <si>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</si>
  <si>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</si>
  <si>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</si>
  <si>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</si>
  <si>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</si>
  <si>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</si>
  <si>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</si>
  <si>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</si>
  <si>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</si>
  <si>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</si>
  <si>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</si>
  <si>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</si>
  <si>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</si>
  <si>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</si>
  <si>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</si>
  <si>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</si>
  <si>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</si>
  <si>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</si>
  <si>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</si>
  <si>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</si>
  <si>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</si>
  <si>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</si>
  <si>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</si>
  <si>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</si>
  <si>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</si>
  <si>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</si>
  <si>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</si>
  <si>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</si>
  <si>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</si>
  <si>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</si>
  <si>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</si>
  <si>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</si>
  <si>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</si>
  <si>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</si>
  <si>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</si>
  <si>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</si>
  <si>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</si>
  <si>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</si>
  <si>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</si>
  <si>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</si>
  <si>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</si>
  <si>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</si>
  <si>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</si>
  <si>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</si>
  <si>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</si>
  <si>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</si>
  <si>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</si>
  <si>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</si>
  <si>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</si>
  <si>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</si>
  <si>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</si>
  <si>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</si>
  <si>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</si>
  <si>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</si>
  <si>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</si>
  <si>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</si>
  <si>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</si>
  <si>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</si>
  <si>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</si>
  <si>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</si>
  <si>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</si>
  <si>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</si>
  <si>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</si>
  <si>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</si>
  <si>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</si>
  <si>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</si>
  <si>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</si>
  <si>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</si>
  <si>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</si>
  <si>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</si>
  <si>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</si>
  <si>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</si>
  <si>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</si>
  <si>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</si>
  <si>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</si>
  <si>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</si>
  <si>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</si>
  <si>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</si>
  <si>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</si>
  <si>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</si>
  <si>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</si>
  <si>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</si>
  <si>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</si>
  <si>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</si>
  <si>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</si>
  <si>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</si>
  <si>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</si>
  <si>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</si>
  <si>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</si>
  <si>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</si>
  <si>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</si>
  <si>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</si>
  <si>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</si>
  <si>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</si>
  <si>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</si>
  <si>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</si>
  <si>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</si>
  <si>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</si>
  <si>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</si>
  <si>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</si>
  <si>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</si>
  <si>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</si>
  <si>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</si>
  <si>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</si>
  <si>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</si>
  <si>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</si>
  <si>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</si>
  <si>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</si>
  <si>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</si>
  <si>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</si>
  <si>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</si>
  <si>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</si>
  <si>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</si>
  <si>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</si>
  <si>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</si>
  <si>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</si>
  <si>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</si>
  <si>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</si>
  <si>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</si>
  <si>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</si>
  <si>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</si>
  <si>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</si>
  <si>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</si>
  <si>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</si>
  <si>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</si>
  <si>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</si>
  <si>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</si>
  <si>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</si>
  <si>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</si>
  <si>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</si>
  <si>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</si>
  <si>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</si>
  <si>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</si>
  <si>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</si>
  <si>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</si>
  <si>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</si>
  <si>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>4-20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</si>
  <si>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</si>
  <si>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</si>
  <si>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</si>
  <si>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</si>
  <si>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</si>
  <si>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</si>
  <si>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</si>
  <si>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</si>
  <si>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</si>
  <si>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</si>
  <si>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</si>
  <si>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</si>
  <si>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</si>
  <si>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</si>
  <si>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</si>
  <si>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</si>
  <si>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</si>
  <si>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</si>
  <si>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</si>
  <si>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</si>
  <si>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</si>
  <si>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</si>
  <si>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</si>
  <si>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</si>
  <si>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</si>
  <si>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</si>
  <si>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</si>
  <si>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</si>
  <si>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</si>
  <si>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</si>
  <si>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</si>
  <si>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</si>
  <si>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</si>
  <si>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</si>
  <si>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</si>
  <si>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</si>
  <si>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</si>
  <si>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</si>
  <si>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</si>
  <si>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</si>
  <si>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</si>
  <si>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</si>
  <si>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</si>
  <si>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</si>
  <si>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</si>
  <si>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</si>
  <si>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</si>
  <si>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</si>
  <si>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</si>
  <si>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</si>
  <si>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</si>
  <si>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</si>
  <si>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</si>
  <si>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</si>
  <si>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</si>
  <si>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</si>
  <si>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</si>
  <si>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</si>
  <si>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</si>
  <si>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</si>
  <si>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</si>
  <si>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</si>
  <si>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</si>
  <si>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</si>
  <si>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</si>
  <si>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</si>
  <si>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</si>
  <si>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</si>
  <si>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</si>
  <si>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</si>
  <si>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</si>
  <si>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</si>
  <si>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</si>
  <si>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</si>
  <si>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</si>
  <si>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</si>
  <si>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</si>
  <si>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</si>
  <si>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</si>
  <si>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</si>
  <si>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</si>
  <si>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</si>
  <si>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</si>
  <si>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</si>
  <si>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</si>
  <si>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</si>
  <si>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</si>
  <si>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</si>
  <si>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</si>
  <si>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</si>
  <si>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</si>
  <si>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</si>
  <si>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</si>
  <si>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</si>
  <si>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</si>
  <si>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</si>
  <si>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</si>
  <si>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</si>
  <si>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</si>
  <si>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</si>
  <si>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</si>
  <si>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</si>
  <si>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</si>
  <si>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</si>
  <si>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</si>
  <si>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</si>
  <si>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</si>
  <si>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</si>
  <si>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</si>
  <si>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</si>
  <si>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</si>
  <si>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</si>
  <si>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</si>
  <si>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</si>
  <si>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</si>
  <si>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</si>
  <si>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</si>
  <si>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</si>
  <si>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</si>
  <si>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</si>
  <si>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</si>
  <si>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</si>
  <si>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</si>
  <si>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</si>
  <si>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</si>
  <si>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</si>
  <si>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</si>
  <si>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</si>
  <si>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</si>
  <si>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</si>
  <si>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</si>
  <si>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</si>
  <si>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</si>
  <si>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</si>
  <si>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</si>
  <si>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</si>
  <si>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</si>
  <si>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</si>
  <si>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</si>
  <si>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</si>
  <si>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</si>
  <si>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</si>
  <si>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</si>
  <si>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</si>
  <si>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</si>
  <si>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</si>
  <si>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</si>
  <si>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</si>
  <si>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</si>
  <si>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</si>
  <si>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</si>
  <si>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</si>
  <si>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</si>
  <si>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</si>
  <si>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</si>
  <si>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</si>
  <si>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</si>
  <si>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</si>
  <si>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</si>
  <si>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</si>
  <si>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</si>
  <si>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</si>
  <si>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</si>
  <si>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</si>
  <si>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</si>
  <si>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</si>
  <si>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</si>
  <si>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</si>
  <si>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</si>
  <si>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</si>
  <si>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</si>
  <si>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</si>
  <si>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</si>
  <si>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</si>
  <si>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</si>
  <si>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</si>
  <si>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</si>
  <si>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</si>
  <si>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</si>
  <si>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</si>
  <si>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</si>
  <si>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</si>
  <si>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</si>
  <si>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</si>
  <si>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</si>
  <si>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</si>
  <si>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</si>
  <si>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</si>
  <si>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</si>
  <si>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</si>
  <si>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</si>
  <si>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</si>
  <si>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</si>
  <si>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</si>
  <si>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</si>
  <si>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</si>
  <si>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</si>
  <si>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</si>
  <si>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</si>
  <si>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</si>
  <si>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</si>
  <si>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</si>
  <si>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</si>
  <si>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</si>
  <si>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</si>
  <si>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</si>
  <si>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</si>
  <si>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</si>
  <si>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</si>
  <si>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</si>
  <si>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</si>
  <si>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</si>
  <si>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</si>
  <si>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</si>
  <si>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</si>
  <si>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</si>
  <si>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</si>
  <si>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</si>
  <si>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</si>
  <si>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</si>
  <si>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</si>
  <si>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</si>
  <si>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</si>
  <si>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</si>
  <si>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</si>
  <si>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</si>
  <si>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</si>
  <si>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</si>
  <si>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</si>
  <si>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</si>
  <si>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</si>
  <si>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</si>
  <si>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</si>
  <si>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</si>
  <si>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</si>
  <si>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</si>
  <si>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</si>
  <si>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</si>
  <si>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</si>
  <si>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</si>
  <si>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</si>
  <si>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</si>
  <si>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</si>
  <si>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</si>
  <si>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</si>
  <si>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</si>
  <si>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</si>
  <si>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</si>
  <si>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</si>
  <si>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</si>
  <si>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</si>
  <si>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</si>
  <si>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</si>
  <si>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</si>
  <si>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</si>
  <si>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</si>
  <si>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</si>
  <si>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</si>
  <si>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</si>
  <si>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</si>
  <si>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</si>
  <si>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</si>
  <si>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</si>
  <si>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</si>
  <si>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</si>
  <si>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</si>
  <si>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</si>
  <si>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</si>
  <si>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</si>
  <si>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</si>
  <si>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</si>
  <si>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</si>
  <si>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</si>
  <si>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</si>
  <si>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</si>
  <si>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</si>
  <si>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</si>
  <si>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</si>
  <si>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</si>
  <si>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</si>
  <si>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</si>
  <si>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</si>
  <si>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</si>
  <si>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</si>
  <si>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</si>
  <si>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</si>
  <si>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</si>
  <si>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</si>
  <si>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</si>
  <si>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</si>
  <si>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</si>
  <si>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</si>
  <si>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</si>
  <si>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</si>
  <si>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</si>
  <si>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</si>
  <si>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</si>
  <si>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</si>
  <si>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</si>
  <si>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</si>
  <si>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</si>
  <si>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</si>
  <si>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</si>
  <si>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</si>
  <si>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</si>
  <si>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</si>
  <si>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</si>
  <si>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</si>
  <si>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</si>
  <si>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</si>
  <si>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</si>
  <si>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</si>
  <si>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</si>
  <si>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</si>
  <si>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</si>
  <si>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</si>
  <si>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</si>
  <si>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</si>
  <si>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</si>
  <si>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</si>
  <si>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</si>
  <si>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</si>
  <si>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</si>
  <si>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</si>
  <si>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</si>
  <si>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</si>
  <si>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</si>
  <si>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</si>
  <si>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Ръководители: М.Ангелов Д.Тановски</t>
  </si>
  <si>
    <t xml:space="preserve"> Ръководители: М.Ангелов Д.Тановски</t>
  </si>
  <si>
    <t>Ръководител: М.Ангелов Д.Тановски</t>
  </si>
  <si>
    <t xml:space="preserve">Вид на отчета: консолидиран/неконсолидиран: </t>
  </si>
  <si>
    <t>"Индустриален капитал-холдинг" АД</t>
  </si>
  <si>
    <t>консолидиран</t>
  </si>
  <si>
    <t>Съставител:Н.Николов</t>
  </si>
  <si>
    <t>БАЛАНС</t>
  </si>
  <si>
    <t>Собствен капитал</t>
  </si>
  <si>
    <t>Финансов резултат</t>
  </si>
  <si>
    <t>Малцинствено участие</t>
  </si>
  <si>
    <t>Нетекущи пасиви</t>
  </si>
  <si>
    <t>Текущи пасиви</t>
  </si>
  <si>
    <t>Имоти, машини, съоражения и оборудване</t>
  </si>
  <si>
    <t xml:space="preserve">Инвестиционни имоти </t>
  </si>
  <si>
    <t>Нетекущи финансови активи</t>
  </si>
  <si>
    <t>Нетекущи търговски и други вземания</t>
  </si>
  <si>
    <t>Нетекущи  вземания от свързани предприятия</t>
  </si>
  <si>
    <t>Текущи активи</t>
  </si>
  <si>
    <t>Материални запаси</t>
  </si>
  <si>
    <t>Текущи търговски и други вземания</t>
  </si>
  <si>
    <t>Текущи  вземания от свързани предприятия</t>
  </si>
  <si>
    <t>Текущи финансови активи</t>
  </si>
  <si>
    <t>Парични средства</t>
  </si>
  <si>
    <t>Общо активи</t>
  </si>
  <si>
    <t>ОТЧЕТ ЗА ДОХОДИТЕ</t>
  </si>
  <si>
    <t>Нетни приходи от продажби</t>
  </si>
  <si>
    <t>Финансови   приходи</t>
  </si>
  <si>
    <t>Разходи по икономически елементи</t>
  </si>
  <si>
    <t>Разходи за материали</t>
  </si>
  <si>
    <t>Разходи за амортизации</t>
  </si>
  <si>
    <t>Финансови   разходи</t>
  </si>
  <si>
    <t>Разходи за лихви</t>
  </si>
  <si>
    <t>Печалба преди облагане с данъци</t>
  </si>
  <si>
    <t xml:space="preserve">Нетна печалба за периода </t>
  </si>
  <si>
    <t>ОТЧЕТ ЗА ПАРИЧНИТЕ ПОТОЦИ</t>
  </si>
  <si>
    <t xml:space="preserve">Постъпления от клиенти </t>
  </si>
  <si>
    <t>Плащания на доставчици</t>
  </si>
  <si>
    <t>Нетен паричен поток от оперативна дейност</t>
  </si>
  <si>
    <t>Постъпления от продажба на инвестиции</t>
  </si>
  <si>
    <t xml:space="preserve">Покупка на инвестиции </t>
  </si>
  <si>
    <t xml:space="preserve">Нетен поток от инвестиционна дейност </t>
  </si>
  <si>
    <t>Нетен паричен поток от финансова дейност</t>
  </si>
  <si>
    <t>Изменения на паричните средства през периода</t>
  </si>
  <si>
    <t>Общо приходи</t>
  </si>
  <si>
    <t>Общо разходи</t>
  </si>
  <si>
    <t>Приходи от лихви</t>
  </si>
  <si>
    <t>Приходи от дивиденти</t>
  </si>
  <si>
    <r>
      <t xml:space="preserve">ОБЩО  ЗА РАЗДЕЛ "А" </t>
    </r>
    <r>
      <rPr>
        <b/>
        <sz val="8"/>
        <color indexed="8"/>
        <rFont val="Times New Roman"/>
        <family val="1"/>
        <charset val="204"/>
      </rPr>
      <t>(I+II+III+IV+V+VI+VII+VIII+IX):</t>
    </r>
  </si>
  <si>
    <t xml:space="preserve">Собствен капитал към края на отчетния период </t>
  </si>
  <si>
    <t>преоценена стойност  (4+5-6)</t>
  </si>
  <si>
    <t>Имоти, машини, съоръжения и оборудване</t>
  </si>
  <si>
    <t>I.</t>
  </si>
  <si>
    <t>III.</t>
  </si>
  <si>
    <t>V.</t>
  </si>
  <si>
    <t xml:space="preserve">Финансови активи (без дългосрочни вземания)  </t>
  </si>
  <si>
    <t>4. Други инвестиции</t>
  </si>
  <si>
    <t>2. Фурнир АД (Гр. София )</t>
  </si>
  <si>
    <t>1. Оптела - лазерни технологии АД (Гр. Пловдив )</t>
  </si>
  <si>
    <t>3. Балкарс консорциум ООД (Гр. София )</t>
  </si>
  <si>
    <t>01.01.2018-30.06.2018</t>
  </si>
  <si>
    <t>Дата на съставяне: 14.08.2018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</si>
</sst>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лв&quot;_-;\-* #,##0.00\ &quot;лв&quot;_-;_-* &quot;-&quot;??\ &quot;лв&quot;_-;_-@_-"/>
    <numFmt numFmtId="165" formatCode="_-* #,##0.00\ _л_в_-;\-* #,##0.00\ _л_в_-;_-* &quot;-&quot;??\ _л_в_-;_-@_-"/>
    <numFmt numFmtId="166" formatCode="d/m/yyyy&quot; &quot;&quot;г.&quot;;@"/>
    <numFmt numFmtId="167" formatCode="dd/mm/yyyy&quot; &quot;&quot;г.&quot;;@"/>
    <numFmt numFmtId="168" formatCode="0.000%"/>
  </numFmts>
  <fonts count="53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i/>
      <sz val="7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i/>
      <sz val="6"/>
      <name val="Times New Roman"/>
      <family val="1"/>
      <charset val="204"/>
    </font>
    <font>
      <b/>
      <i/>
      <sz val="6"/>
      <name val="Times New Roman"/>
      <family val="1"/>
      <charset val="204"/>
    </font>
    <font>
      <sz val="7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8"/>
      <name val="Arial Narrow"/>
      <family val="2"/>
      <charset val="204"/>
    </font>
    <font>
      <sz val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5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2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8" fillId="9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1" applyNumberFormat="0" applyAlignment="0" applyProtection="0"/>
    <xf numFmtId="0" fontId="21" fillId="16" borderId="2" applyNumberFormat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4" borderId="7" applyNumberFormat="0" applyFont="0" applyAlignment="0" applyProtection="0"/>
    <xf numFmtId="0" fontId="30" fillId="15" borderId="8" applyNumberFormat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</cellStyleXfs>
  <cellXfs count="705">
    <xf numFmtId="0" fontId="0" fillId="0" borderId="0" xfId="0"/>
    <xf numFmtId="49" fontId="9" fillId="0" borderId="10" xfId="48" applyNumberFormat="1" applyFont="1" applyFill="1" applyBorder="1" applyAlignment="1">
      <alignment horizontal="center" vertical="center" wrapText="1"/>
    </xf>
    <xf numFmtId="0" fontId="9" fillId="0" borderId="0" xfId="44" applyFont="1"/>
    <xf numFmtId="0" fontId="9" fillId="0" borderId="0" xfId="43" applyFont="1" applyAlignment="1">
      <alignment horizontal="center"/>
    </xf>
    <xf numFmtId="0" fontId="3" fillId="0" borderId="0" xfId="42" applyNumberFormat="1" applyFont="1" applyAlignment="1">
      <alignment horizontal="center" vertical="center" wrapText="1"/>
    </xf>
    <xf numFmtId="0" fontId="3" fillId="0" borderId="0" xfId="43" applyFont="1" applyAlignment="1">
      <alignment vertical="justify"/>
    </xf>
    <xf numFmtId="0" fontId="3" fillId="0" borderId="0" xfId="43" applyFont="1" applyBorder="1" applyAlignment="1">
      <alignment vertical="justify"/>
    </xf>
    <xf numFmtId="0" fontId="4" fillId="0" borderId="0" xfId="43" applyFont="1" applyBorder="1" applyAlignment="1">
      <alignment vertical="justify"/>
    </xf>
    <xf numFmtId="0" fontId="3" fillId="0" borderId="0" xfId="43" applyFont="1" applyBorder="1" applyAlignment="1">
      <alignment horizontal="right" vertical="justify"/>
    </xf>
    <xf numFmtId="0" fontId="3" fillId="0" borderId="10" xfId="42" applyFont="1" applyBorder="1" applyAlignment="1">
      <alignment vertical="center" wrapText="1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Border="1" applyAlignment="1">
      <alignment horizontal="left" vertical="center" wrapText="1"/>
    </xf>
    <xf numFmtId="0" fontId="4" fillId="0" borderId="10" xfId="42" applyFont="1" applyBorder="1" applyAlignment="1">
      <alignment horizontal="left" vertical="center" wrapText="1"/>
    </xf>
    <xf numFmtId="0" fontId="5" fillId="0" borderId="10" xfId="42" applyFont="1" applyBorder="1" applyAlignment="1">
      <alignment horizontal="right" vertical="center" wrapText="1"/>
    </xf>
    <xf numFmtId="0" fontId="5" fillId="0" borderId="10" xfId="42" applyFont="1" applyBorder="1" applyAlignment="1">
      <alignment horizontal="left" vertical="center" wrapText="1"/>
    </xf>
    <xf numFmtId="0" fontId="3" fillId="0" borderId="0" xfId="42" applyFont="1" applyBorder="1" applyAlignment="1">
      <alignment horizontal="left" vertical="center" wrapText="1"/>
    </xf>
    <xf numFmtId="0" fontId="4" fillId="0" borderId="0" xfId="42" applyFont="1" applyBorder="1" applyAlignment="1">
      <alignment horizontal="left" vertical="center" wrapText="1"/>
    </xf>
    <xf numFmtId="3" fontId="9" fillId="0" borderId="10" xfId="47" applyNumberFormat="1" applyFont="1" applyFill="1" applyBorder="1" applyAlignment="1" applyProtection="1">
      <alignment vertical="center"/>
    </xf>
    <xf numFmtId="3" fontId="9" fillId="0" borderId="10" xfId="46" applyNumberFormat="1" applyFont="1" applyFill="1" applyBorder="1" applyAlignment="1" applyProtection="1">
      <alignment wrapText="1"/>
    </xf>
    <xf numFmtId="3" fontId="9" fillId="0" borderId="10" xfId="48" applyNumberFormat="1" applyFont="1" applyFill="1" applyBorder="1" applyAlignment="1" applyProtection="1">
      <alignment vertical="center"/>
    </xf>
    <xf numFmtId="0" fontId="9" fillId="0" borderId="10" xfId="41" applyFont="1" applyBorder="1" applyAlignment="1" applyProtection="1">
      <alignment horizontal="left" vertical="center" wrapText="1"/>
    </xf>
    <xf numFmtId="0" fontId="9" fillId="0" borderId="0" xfId="41" applyFont="1" applyBorder="1" applyAlignment="1" applyProtection="1">
      <alignment horizontal="left" vertical="center" wrapText="1"/>
    </xf>
    <xf numFmtId="1" fontId="9" fillId="0" borderId="0" xfId="41" applyNumberFormat="1" applyFont="1" applyBorder="1" applyAlignment="1" applyProtection="1">
      <alignment horizontal="left" vertical="center" wrapText="1"/>
    </xf>
    <xf numFmtId="0" fontId="8" fillId="0" borderId="10" xfId="41" applyFont="1" applyBorder="1" applyAlignment="1" applyProtection="1">
      <alignment horizontal="center" vertical="center" wrapText="1"/>
    </xf>
    <xf numFmtId="0" fontId="9" fillId="0" borderId="10" xfId="41" applyFont="1" applyBorder="1" applyAlignment="1" applyProtection="1">
      <alignment horizontal="center" vertical="center" wrapText="1"/>
    </xf>
    <xf numFmtId="0" fontId="8" fillId="0" borderId="10" xfId="41" applyFont="1" applyBorder="1" applyAlignment="1" applyProtection="1">
      <alignment horizontal="left" vertical="center" wrapText="1"/>
    </xf>
    <xf numFmtId="0" fontId="10" fillId="0" borderId="10" xfId="41" applyFont="1" applyBorder="1" applyAlignment="1" applyProtection="1">
      <alignment horizontal="right" vertical="center" wrapText="1"/>
    </xf>
    <xf numFmtId="0" fontId="9" fillId="0" borderId="10" xfId="41" applyFont="1" applyFill="1" applyBorder="1" applyAlignment="1" applyProtection="1">
      <alignment vertical="center" wrapText="1"/>
    </xf>
    <xf numFmtId="49" fontId="8" fillId="0" borderId="0" xfId="41" applyNumberFormat="1" applyFont="1" applyBorder="1" applyAlignment="1" applyProtection="1">
      <alignment horizontal="right" vertical="center" wrapText="1"/>
    </xf>
    <xf numFmtId="0" fontId="9" fillId="0" borderId="0" xfId="40" applyFont="1" applyAlignment="1"/>
    <xf numFmtId="0" fontId="8" fillId="0" borderId="0" xfId="44" applyFont="1"/>
    <xf numFmtId="0" fontId="9" fillId="0" borderId="0" xfId="44" applyFont="1" applyBorder="1"/>
    <xf numFmtId="0" fontId="9" fillId="0" borderId="10" xfId="40" applyFont="1" applyBorder="1" applyAlignment="1" applyProtection="1">
      <alignment horizontal="right" vertical="center" wrapText="1"/>
    </xf>
    <xf numFmtId="0" fontId="9" fillId="0" borderId="10" xfId="40" applyFont="1" applyFill="1" applyBorder="1" applyAlignment="1" applyProtection="1">
      <alignment horizontal="right" vertical="center" wrapText="1"/>
    </xf>
    <xf numFmtId="0" fontId="9" fillId="0" borderId="0" xfId="40" applyFont="1" applyBorder="1" applyProtection="1"/>
    <xf numFmtId="0" fontId="9" fillId="0" borderId="0" xfId="44" applyFont="1" applyProtection="1"/>
    <xf numFmtId="0" fontId="8" fillId="0" borderId="10" xfId="40" applyFont="1" applyBorder="1" applyAlignment="1" applyProtection="1">
      <alignment horizontal="center" vertical="center" wrapText="1"/>
    </xf>
    <xf numFmtId="0" fontId="8" fillId="0" borderId="0" xfId="44" applyFont="1" applyAlignment="1" applyProtection="1">
      <alignment horizontal="center"/>
    </xf>
    <xf numFmtId="0" fontId="8" fillId="0" borderId="0" xfId="40" applyFont="1" applyBorder="1" applyProtection="1"/>
    <xf numFmtId="0" fontId="8" fillId="0" borderId="0" xfId="44" applyFont="1" applyProtection="1"/>
    <xf numFmtId="1" fontId="9" fillId="0" borderId="10" xfId="40" applyNumberFormat="1" applyFont="1" applyFill="1" applyBorder="1" applyAlignment="1" applyProtection="1">
      <alignment horizontal="right"/>
    </xf>
    <xf numFmtId="0" fontId="9" fillId="0" borderId="0" xfId="40" applyFont="1" applyAlignment="1">
      <alignment horizontal="centerContinuous" vertical="center" wrapText="1"/>
    </xf>
    <xf numFmtId="0" fontId="8" fillId="0" borderId="10" xfId="40" applyFont="1" applyBorder="1" applyAlignment="1" applyProtection="1">
      <alignment horizontal="centerContinuous" vertical="center" wrapText="1"/>
    </xf>
    <xf numFmtId="1" fontId="9" fillId="0" borderId="0" xfId="43" applyNumberFormat="1" applyFont="1" applyBorder="1" applyAlignment="1">
      <alignment vertical="justify" wrapText="1"/>
    </xf>
    <xf numFmtId="0" fontId="8" fillId="0" borderId="11" xfId="41" applyFont="1" applyBorder="1" applyAlignment="1" applyProtection="1">
      <alignment horizontal="centerContinuous" vertical="center" wrapText="1"/>
    </xf>
    <xf numFmtId="0" fontId="8" fillId="0" borderId="12" xfId="41" applyFont="1" applyBorder="1" applyAlignment="1" applyProtection="1">
      <alignment horizontal="centerContinuous" vertical="center" wrapText="1"/>
    </xf>
    <xf numFmtId="0" fontId="8" fillId="0" borderId="13" xfId="41" applyFont="1" applyBorder="1" applyAlignment="1" applyProtection="1">
      <alignment horizontal="centerContinuous" vertical="center" wrapText="1"/>
    </xf>
    <xf numFmtId="0" fontId="8" fillId="0" borderId="10" xfId="41" applyFont="1" applyBorder="1" applyAlignment="1" applyProtection="1">
      <alignment horizontal="centerContinuous" vertical="center" wrapText="1"/>
    </xf>
    <xf numFmtId="164" fontId="8" fillId="0" borderId="10" xfId="29" applyFont="1" applyBorder="1" applyAlignment="1" applyProtection="1">
      <alignment horizontal="centerContinuous" vertical="center" wrapText="1"/>
    </xf>
    <xf numFmtId="49" fontId="3" fillId="0" borderId="0" xfId="42" applyNumberFormat="1" applyFont="1" applyAlignment="1">
      <alignment horizontal="centerContinuous" vertical="center" wrapText="1"/>
    </xf>
    <xf numFmtId="0" fontId="9" fillId="0" borderId="10" xfId="47" applyFont="1" applyFill="1" applyBorder="1" applyProtection="1"/>
    <xf numFmtId="0" fontId="9" fillId="0" borderId="10" xfId="47" applyFont="1" applyFill="1" applyBorder="1" applyAlignment="1" applyProtection="1">
      <alignment vertical="center" wrapText="1"/>
    </xf>
    <xf numFmtId="0" fontId="9" fillId="0" borderId="0" xfId="46" applyFont="1" applyFill="1" applyAlignment="1" applyProtection="1">
      <alignment wrapText="1"/>
      <protection locked="0"/>
    </xf>
    <xf numFmtId="0" fontId="8" fillId="0" borderId="0" xfId="46" applyFont="1" applyFill="1" applyBorder="1" applyAlignment="1" applyProtection="1">
      <alignment horizontal="centerContinuous" vertical="center" wrapText="1"/>
      <protection locked="0"/>
    </xf>
    <xf numFmtId="14" fontId="8" fillId="0" borderId="10" xfId="46" applyNumberFormat="1" applyFont="1" applyFill="1" applyBorder="1" applyAlignment="1" applyProtection="1">
      <alignment horizontal="center" vertical="center" wrapText="1"/>
    </xf>
    <xf numFmtId="0" fontId="9" fillId="0" borderId="10" xfId="46" applyFont="1" applyFill="1" applyBorder="1" applyAlignment="1" applyProtection="1">
      <alignment wrapText="1"/>
    </xf>
    <xf numFmtId="1" fontId="9" fillId="0" borderId="0" xfId="46" applyNumberFormat="1" applyFont="1" applyFill="1" applyBorder="1" applyAlignment="1" applyProtection="1">
      <alignment wrapText="1"/>
    </xf>
    <xf numFmtId="0" fontId="9" fillId="0" borderId="0" xfId="44" applyFont="1" applyProtection="1">
      <protection locked="0"/>
    </xf>
    <xf numFmtId="0" fontId="9" fillId="0" borderId="0" xfId="40" applyFont="1" applyAlignment="1" applyProtection="1">
      <alignment horizontal="left" vertical="center" wrapText="1"/>
      <protection locked="0"/>
    </xf>
    <xf numFmtId="0" fontId="9" fillId="0" borderId="0" xfId="40" applyFont="1" applyProtection="1">
      <protection locked="0"/>
    </xf>
    <xf numFmtId="49" fontId="9" fillId="0" borderId="0" xfId="44" applyNumberFormat="1" applyFont="1" applyProtection="1">
      <protection locked="0"/>
    </xf>
    <xf numFmtId="0" fontId="8" fillId="0" borderId="11" xfId="40" applyFont="1" applyBorder="1" applyAlignment="1" applyProtection="1">
      <alignment horizontal="centerContinuous" vertical="center" wrapText="1"/>
    </xf>
    <xf numFmtId="1" fontId="8" fillId="0" borderId="13" xfId="40" applyNumberFormat="1" applyFont="1" applyBorder="1" applyAlignment="1" applyProtection="1">
      <alignment horizontal="centerContinuous" vertical="center" wrapText="1"/>
    </xf>
    <xf numFmtId="0" fontId="8" fillId="0" borderId="10" xfId="40" applyFont="1" applyBorder="1" applyAlignment="1" applyProtection="1">
      <alignment horizontal="left" vertical="center" wrapText="1"/>
    </xf>
    <xf numFmtId="0" fontId="9" fillId="0" borderId="10" xfId="40" applyFont="1" applyBorder="1" applyAlignment="1" applyProtection="1">
      <alignment horizontal="left" vertical="center" wrapText="1"/>
    </xf>
    <xf numFmtId="0" fontId="10" fillId="0" borderId="10" xfId="40" applyFont="1" applyBorder="1" applyAlignment="1" applyProtection="1">
      <alignment horizontal="right" vertical="center" wrapText="1"/>
    </xf>
    <xf numFmtId="0" fontId="8" fillId="0" borderId="0" xfId="40" applyFont="1" applyBorder="1" applyAlignment="1" applyProtection="1">
      <alignment horizontal="left" vertical="center" wrapText="1"/>
    </xf>
    <xf numFmtId="0" fontId="9" fillId="0" borderId="0" xfId="40" applyFont="1" applyBorder="1" applyAlignment="1" applyProtection="1">
      <alignment horizontal="right" vertical="center" wrapText="1"/>
    </xf>
    <xf numFmtId="0" fontId="9" fillId="0" borderId="0" xfId="40" applyFont="1" applyBorder="1" applyAlignment="1" applyProtection="1">
      <alignment horizontal="left" vertical="center" wrapText="1"/>
    </xf>
    <xf numFmtId="0" fontId="8" fillId="0" borderId="13" xfId="40" applyFont="1" applyBorder="1" applyAlignment="1" applyProtection="1">
      <alignment horizontal="centerContinuous" vertical="center" wrapText="1"/>
    </xf>
    <xf numFmtId="0" fontId="9" fillId="0" borderId="10" xfId="40" applyFont="1" applyBorder="1" applyAlignment="1" applyProtection="1">
      <alignment horizontal="right"/>
    </xf>
    <xf numFmtId="0" fontId="9" fillId="0" borderId="10" xfId="40" applyFont="1" applyBorder="1" applyAlignment="1" applyProtection="1">
      <alignment vertical="center" wrapText="1"/>
    </xf>
    <xf numFmtId="0" fontId="9" fillId="0" borderId="10" xfId="40" quotePrefix="1" applyFont="1" applyBorder="1" applyAlignment="1" applyProtection="1">
      <alignment horizontal="left" vertical="center" wrapText="1"/>
    </xf>
    <xf numFmtId="0" fontId="10" fillId="0" borderId="10" xfId="40" applyFont="1" applyBorder="1" applyAlignment="1" applyProtection="1">
      <alignment horizontal="left" vertical="center" wrapText="1"/>
    </xf>
    <xf numFmtId="0" fontId="10" fillId="0" borderId="0" xfId="40" applyFont="1" applyBorder="1" applyAlignment="1" applyProtection="1">
      <alignment horizontal="left" vertical="center" wrapText="1"/>
    </xf>
    <xf numFmtId="1" fontId="9" fillId="0" borderId="0" xfId="43" applyNumberFormat="1" applyFont="1" applyBorder="1" applyAlignment="1" applyProtection="1">
      <alignment vertical="justify" wrapText="1"/>
      <protection locked="0"/>
    </xf>
    <xf numFmtId="0" fontId="9" fillId="0" borderId="0" xfId="41" applyFont="1" applyAlignment="1" applyProtection="1">
      <alignment vertical="center" wrapText="1"/>
      <protection locked="0"/>
    </xf>
    <xf numFmtId="49" fontId="9" fillId="0" borderId="0" xfId="41" applyNumberFormat="1" applyFont="1" applyAlignment="1" applyProtection="1">
      <alignment vertical="center" wrapText="1"/>
      <protection locked="0"/>
    </xf>
    <xf numFmtId="0" fontId="8" fillId="0" borderId="0" xfId="41" applyFont="1" applyAlignment="1" applyProtection="1">
      <alignment vertical="center" wrapText="1"/>
      <protection locked="0"/>
    </xf>
    <xf numFmtId="0" fontId="8" fillId="0" borderId="0" xfId="41" applyFont="1" applyAlignment="1" applyProtection="1">
      <alignment horizontal="centerContinuous" vertical="center" wrapText="1"/>
      <protection locked="0"/>
    </xf>
    <xf numFmtId="0" fontId="8" fillId="0" borderId="0" xfId="41" applyFont="1" applyAlignment="1" applyProtection="1">
      <alignment horizontal="center" vertical="center" wrapText="1"/>
      <protection locked="0"/>
    </xf>
    <xf numFmtId="0" fontId="8" fillId="0" borderId="0" xfId="41" applyFont="1" applyProtection="1">
      <protection locked="0"/>
    </xf>
    <xf numFmtId="1" fontId="9" fillId="0" borderId="0" xfId="41" applyNumberFormat="1" applyFont="1" applyAlignment="1" applyProtection="1">
      <alignment vertical="center" wrapText="1"/>
      <protection locked="0"/>
    </xf>
    <xf numFmtId="1" fontId="4" fillId="0" borderId="10" xfId="42" applyNumberFormat="1" applyFont="1" applyBorder="1" applyAlignment="1">
      <alignment horizontal="right" vertical="center" wrapText="1"/>
    </xf>
    <xf numFmtId="0" fontId="3" fillId="0" borderId="0" xfId="42" applyNumberFormat="1" applyFont="1" applyAlignment="1" applyProtection="1">
      <alignment horizontal="center" vertical="center" wrapText="1"/>
      <protection locked="0"/>
    </xf>
    <xf numFmtId="0" fontId="3" fillId="0" borderId="0" xfId="42" applyFont="1" applyProtection="1">
      <protection locked="0"/>
    </xf>
    <xf numFmtId="0" fontId="8" fillId="0" borderId="0" xfId="46" applyFont="1" applyFill="1" applyBorder="1" applyAlignment="1" applyProtection="1">
      <alignment horizontal="centerContinuous" vertical="center" wrapText="1"/>
    </xf>
    <xf numFmtId="0" fontId="8" fillId="0" borderId="0" xfId="45" applyFont="1" applyFill="1" applyBorder="1" applyAlignment="1" applyProtection="1">
      <alignment vertical="top" wrapText="1"/>
    </xf>
    <xf numFmtId="0" fontId="8" fillId="0" borderId="0" xfId="46" applyFont="1" applyFill="1" applyBorder="1" applyAlignment="1" applyProtection="1">
      <alignment horizontal="right" vertical="center" wrapText="1"/>
    </xf>
    <xf numFmtId="0" fontId="9" fillId="0" borderId="0" xfId="43" applyFont="1" applyBorder="1" applyAlignment="1" applyProtection="1">
      <alignment vertical="justify" wrapText="1"/>
    </xf>
    <xf numFmtId="0" fontId="8" fillId="0" borderId="0" xfId="43" applyFont="1" applyBorder="1" applyAlignment="1" applyProtection="1">
      <alignment vertical="justify" wrapText="1"/>
    </xf>
    <xf numFmtId="0" fontId="8" fillId="0" borderId="0" xfId="40" applyFont="1" applyAlignment="1" applyProtection="1">
      <alignment horizontal="center" vertical="center"/>
    </xf>
    <xf numFmtId="1" fontId="8" fillId="0" borderId="0" xfId="40" applyNumberFormat="1" applyFont="1" applyAlignment="1" applyProtection="1">
      <alignment horizontal="center" vertical="center"/>
    </xf>
    <xf numFmtId="0" fontId="8" fillId="0" borderId="0" xfId="43" applyFont="1" applyAlignment="1" applyProtection="1">
      <alignment horizontal="left" vertical="justify"/>
    </xf>
    <xf numFmtId="1" fontId="8" fillId="0" borderId="0" xfId="43" applyNumberFormat="1" applyFont="1" applyBorder="1" applyAlignment="1" applyProtection="1">
      <alignment vertical="justify" wrapText="1"/>
    </xf>
    <xf numFmtId="0" fontId="8" fillId="0" borderId="0" xfId="40" applyFont="1" applyAlignment="1" applyProtection="1">
      <alignment horizontal="left" vertical="center" wrapText="1"/>
    </xf>
    <xf numFmtId="1" fontId="9" fillId="0" borderId="0" xfId="40" applyNumberFormat="1" applyFont="1" applyAlignment="1" applyProtection="1">
      <alignment horizontal="left" vertical="center" wrapText="1"/>
    </xf>
    <xf numFmtId="0" fontId="8" fillId="0" borderId="0" xfId="40" applyFont="1" applyProtection="1"/>
    <xf numFmtId="0" fontId="8" fillId="0" borderId="0" xfId="43" applyFont="1" applyAlignment="1" applyProtection="1">
      <alignment vertical="justify"/>
    </xf>
    <xf numFmtId="0" fontId="8" fillId="0" borderId="0" xfId="43" applyFont="1" applyBorder="1" applyAlignment="1" applyProtection="1">
      <alignment vertical="justify"/>
    </xf>
    <xf numFmtId="49" fontId="8" fillId="0" borderId="0" xfId="43" applyNumberFormat="1" applyFont="1" applyBorder="1" applyAlignment="1" applyProtection="1">
      <alignment vertical="justify" wrapText="1"/>
    </xf>
    <xf numFmtId="0" fontId="4" fillId="0" borderId="0" xfId="42" applyFont="1" applyAlignment="1">
      <alignment horizontal="left" vertical="center" wrapText="1"/>
    </xf>
    <xf numFmtId="0" fontId="4" fillId="0" borderId="0" xfId="44" applyFont="1"/>
    <xf numFmtId="0" fontId="4" fillId="0" borderId="0" xfId="43" applyFont="1" applyAlignment="1">
      <alignment horizontal="center"/>
    </xf>
    <xf numFmtId="0" fontId="4" fillId="0" borderId="0" xfId="44" applyFont="1" applyAlignment="1"/>
    <xf numFmtId="0" fontId="3" fillId="0" borderId="0" xfId="44" applyFont="1" applyBorder="1"/>
    <xf numFmtId="0" fontId="3" fillId="0" borderId="0" xfId="44" applyFont="1"/>
    <xf numFmtId="0" fontId="4" fillId="0" borderId="0" xfId="44" applyFont="1" applyProtection="1"/>
    <xf numFmtId="0" fontId="4" fillId="0" borderId="0" xfId="42" applyFont="1"/>
    <xf numFmtId="0" fontId="8" fillId="0" borderId="0" xfId="44" applyFont="1" applyBorder="1" applyProtection="1"/>
    <xf numFmtId="0" fontId="9" fillId="0" borderId="0" xfId="44" applyFont="1" applyBorder="1" applyProtection="1"/>
    <xf numFmtId="1" fontId="9" fillId="0" borderId="0" xfId="44" applyNumberFormat="1" applyFont="1" applyBorder="1" applyProtection="1"/>
    <xf numFmtId="1" fontId="9" fillId="0" borderId="0" xfId="44" applyNumberFormat="1" applyFont="1" applyProtection="1">
      <protection locked="0"/>
    </xf>
    <xf numFmtId="49" fontId="9" fillId="0" borderId="0" xfId="44" applyNumberFormat="1" applyFont="1" applyProtection="1"/>
    <xf numFmtId="1" fontId="9" fillId="0" borderId="0" xfId="44" applyNumberFormat="1" applyFont="1" applyProtection="1"/>
    <xf numFmtId="0" fontId="7" fillId="0" borderId="0" xfId="45" applyFont="1" applyAlignment="1" applyProtection="1">
      <alignment vertical="top" wrapText="1"/>
    </xf>
    <xf numFmtId="0" fontId="8" fillId="0" borderId="0" xfId="44" applyFont="1" applyAlignment="1">
      <alignment horizontal="center"/>
    </xf>
    <xf numFmtId="0" fontId="7" fillId="0" borderId="0" xfId="45" applyFont="1" applyFill="1" applyAlignment="1" applyProtection="1">
      <alignment vertical="top"/>
    </xf>
    <xf numFmtId="0" fontId="9" fillId="0" borderId="0" xfId="46" applyFont="1" applyFill="1" applyAlignment="1" applyProtection="1">
      <alignment wrapText="1"/>
    </xf>
    <xf numFmtId="0" fontId="7" fillId="0" borderId="0" xfId="45" applyFont="1" applyAlignment="1" applyProtection="1">
      <alignment horizontal="right" vertical="top" wrapText="1"/>
      <protection locked="0"/>
    </xf>
    <xf numFmtId="0" fontId="7" fillId="0" borderId="0" xfId="45" applyFont="1" applyAlignment="1" applyProtection="1">
      <alignment horizontal="right" vertical="top"/>
      <protection locked="0"/>
    </xf>
    <xf numFmtId="165" fontId="4" fillId="0" borderId="0" xfId="28" applyFont="1"/>
    <xf numFmtId="165" fontId="4" fillId="0" borderId="0" xfId="28" applyFont="1" applyAlignment="1">
      <alignment horizontal="center"/>
    </xf>
    <xf numFmtId="165" fontId="4" fillId="0" borderId="0" xfId="28" applyFont="1" applyBorder="1" applyAlignment="1">
      <alignment vertical="justify"/>
    </xf>
    <xf numFmtId="3" fontId="9" fillId="0" borderId="10" xfId="48" applyNumberFormat="1" applyFont="1" applyFill="1" applyBorder="1" applyAlignment="1" applyProtection="1">
      <alignment vertical="center"/>
      <protection locked="0"/>
    </xf>
    <xf numFmtId="0" fontId="35" fillId="0" borderId="0" xfId="0" applyFont="1"/>
    <xf numFmtId="0" fontId="36" fillId="0" borderId="0" xfId="0" applyFont="1"/>
    <xf numFmtId="14" fontId="35" fillId="0" borderId="0" xfId="0" applyNumberFormat="1" applyFont="1"/>
    <xf numFmtId="0" fontId="36" fillId="0" borderId="14" xfId="0" applyFont="1" applyBorder="1"/>
    <xf numFmtId="0" fontId="37" fillId="18" borderId="14" xfId="45" applyFont="1" applyFill="1" applyBorder="1" applyAlignment="1" applyProtection="1">
      <alignment vertical="top" wrapText="1"/>
    </xf>
    <xf numFmtId="0" fontId="38" fillId="18" borderId="0" xfId="45" applyFont="1" applyFill="1" applyBorder="1" applyAlignment="1" applyProtection="1">
      <alignment vertical="top" wrapText="1"/>
    </xf>
    <xf numFmtId="0" fontId="36" fillId="0" borderId="14" xfId="47" applyFont="1" applyBorder="1" applyAlignment="1" applyProtection="1">
      <alignment vertical="center" wrapText="1"/>
    </xf>
    <xf numFmtId="0" fontId="36" fillId="0" borderId="14" xfId="47" applyFont="1" applyBorder="1" applyAlignment="1" applyProtection="1">
      <alignment wrapText="1"/>
    </xf>
    <xf numFmtId="0" fontId="36" fillId="0" borderId="14" xfId="47" applyFont="1" applyBorder="1" applyAlignment="1" applyProtection="1">
      <alignment horizontal="left" vertical="center" wrapText="1"/>
    </xf>
    <xf numFmtId="0" fontId="36" fillId="0" borderId="14" xfId="46" applyFont="1" applyBorder="1" applyAlignment="1" applyProtection="1">
      <alignment wrapText="1"/>
    </xf>
    <xf numFmtId="0" fontId="36" fillId="0" borderId="14" xfId="46" applyFont="1" applyBorder="1" applyAlignment="1" applyProtection="1">
      <alignment horizontal="left" wrapText="1"/>
    </xf>
    <xf numFmtId="3" fontId="9" fillId="0" borderId="10" xfId="47" applyNumberFormat="1" applyFont="1" applyFill="1" applyBorder="1" applyAlignment="1" applyProtection="1">
      <alignment vertical="center"/>
      <protection locked="0"/>
    </xf>
    <xf numFmtId="3" fontId="8" fillId="0" borderId="10" xfId="47" applyNumberFormat="1" applyFont="1" applyFill="1" applyBorder="1" applyAlignment="1" applyProtection="1">
      <alignment vertical="center"/>
      <protection locked="0"/>
    </xf>
    <xf numFmtId="3" fontId="8" fillId="0" borderId="10" xfId="47" applyNumberFormat="1" applyFont="1" applyFill="1" applyBorder="1" applyAlignment="1" applyProtection="1">
      <alignment vertical="center"/>
    </xf>
    <xf numFmtId="0" fontId="4" fillId="0" borderId="0" xfId="45" applyFont="1" applyFill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vertical="top" wrapText="1"/>
    </xf>
    <xf numFmtId="0" fontId="4" fillId="0" borderId="0" xfId="45" applyFont="1" applyFill="1" applyAlignment="1" applyProtection="1">
      <alignment vertical="top"/>
      <protection locked="0"/>
    </xf>
    <xf numFmtId="0" fontId="3" fillId="0" borderId="0" xfId="45" applyFont="1" applyFill="1" applyAlignment="1" applyProtection="1">
      <alignment horizontal="left" vertical="top" wrapText="1"/>
      <protection locked="0"/>
    </xf>
    <xf numFmtId="0" fontId="3" fillId="0" borderId="0" xfId="45" applyFont="1" applyFill="1" applyAlignment="1" applyProtection="1">
      <alignment horizontal="center" vertical="top" wrapText="1"/>
      <protection locked="0"/>
    </xf>
    <xf numFmtId="0" fontId="4" fillId="0" borderId="10" xfId="45" applyFont="1" applyFill="1" applyBorder="1" applyAlignment="1" applyProtection="1">
      <alignment vertical="top"/>
      <protection locked="0"/>
    </xf>
    <xf numFmtId="0" fontId="3" fillId="0" borderId="0" xfId="46" applyFont="1" applyFill="1" applyAlignment="1" applyProtection="1">
      <alignment wrapText="1"/>
      <protection locked="0"/>
    </xf>
    <xf numFmtId="0" fontId="3" fillId="0" borderId="0" xfId="45" applyFont="1" applyFill="1" applyBorder="1" applyAlignment="1" applyProtection="1">
      <alignment horizontal="center" vertical="top"/>
      <protection locked="0"/>
    </xf>
    <xf numFmtId="0" fontId="4" fillId="0" borderId="10" xfId="45" applyFont="1" applyFill="1" applyBorder="1" applyAlignment="1" applyProtection="1">
      <alignment vertical="top" wrapText="1"/>
    </xf>
    <xf numFmtId="0" fontId="3" fillId="0" borderId="0" xfId="45" applyFont="1" applyFill="1" applyBorder="1" applyAlignment="1">
      <alignment vertical="top" wrapText="1"/>
    </xf>
    <xf numFmtId="0" fontId="4" fillId="0" borderId="0" xfId="45" applyFont="1" applyFill="1" applyAlignment="1">
      <alignment vertical="top" wrapText="1"/>
    </xf>
    <xf numFmtId="0" fontId="4" fillId="0" borderId="0" xfId="45" applyFont="1" applyFill="1" applyAlignment="1">
      <alignment vertical="top"/>
    </xf>
    <xf numFmtId="0" fontId="3" fillId="0" borderId="0" xfId="45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3" fontId="4" fillId="0" borderId="10" xfId="45" applyNumberFormat="1" applyFont="1" applyFill="1" applyBorder="1" applyAlignment="1" applyProtection="1">
      <alignment vertical="top" wrapText="1"/>
      <protection locked="0"/>
    </xf>
    <xf numFmtId="3" fontId="4" fillId="0" borderId="10" xfId="45" applyNumberFormat="1" applyFont="1" applyFill="1" applyBorder="1" applyAlignment="1" applyProtection="1">
      <alignment vertical="top" wrapText="1"/>
    </xf>
    <xf numFmtId="3" fontId="4" fillId="0" borderId="10" xfId="0" applyNumberFormat="1" applyFont="1" applyFill="1" applyBorder="1" applyAlignment="1" applyProtection="1">
      <alignment vertical="top" wrapText="1"/>
    </xf>
    <xf numFmtId="3" fontId="4" fillId="0" borderId="10" xfId="0" applyNumberFormat="1" applyFont="1" applyFill="1" applyBorder="1" applyAlignment="1" applyProtection="1">
      <alignment vertical="top"/>
    </xf>
    <xf numFmtId="0" fontId="4" fillId="0" borderId="0" xfId="46" applyFont="1" applyFill="1" applyAlignment="1" applyProtection="1">
      <alignment wrapText="1"/>
      <protection locked="0"/>
    </xf>
    <xf numFmtId="3" fontId="9" fillId="0" borderId="10" xfId="46" applyNumberFormat="1" applyFont="1" applyFill="1" applyBorder="1" applyAlignment="1" applyProtection="1">
      <alignment wrapText="1"/>
      <protection locked="0"/>
    </xf>
    <xf numFmtId="3" fontId="8" fillId="0" borderId="10" xfId="46" applyNumberFormat="1" applyFont="1" applyFill="1" applyBorder="1" applyAlignment="1" applyProtection="1">
      <alignment wrapText="1"/>
    </xf>
    <xf numFmtId="3" fontId="9" fillId="0" borderId="10" xfId="43" applyNumberFormat="1" applyFont="1" applyFill="1" applyBorder="1" applyAlignment="1" applyProtection="1">
      <alignment horizontal="right" vertical="center" wrapText="1" indent="1"/>
    </xf>
    <xf numFmtId="3" fontId="9" fillId="0" borderId="15" xfId="43" applyNumberFormat="1" applyFont="1" applyFill="1" applyBorder="1" applyAlignment="1" applyProtection="1">
      <alignment horizontal="right" vertical="center" wrapText="1" indent="1"/>
    </xf>
    <xf numFmtId="3" fontId="9" fillId="0" borderId="15" xfId="48" applyNumberFormat="1" applyFont="1" applyFill="1" applyBorder="1" applyAlignment="1" applyProtection="1">
      <alignment vertical="center"/>
    </xf>
    <xf numFmtId="3" fontId="8" fillId="0" borderId="10" xfId="48" applyNumberFormat="1" applyFont="1" applyFill="1" applyBorder="1" applyAlignment="1" applyProtection="1">
      <alignment vertical="center"/>
    </xf>
    <xf numFmtId="0" fontId="41" fillId="0" borderId="15" xfId="48" applyFont="1" applyFill="1" applyBorder="1" applyAlignment="1">
      <alignment horizontal="center" vertical="center" wrapText="1"/>
    </xf>
    <xf numFmtId="3" fontId="9" fillId="0" borderId="10" xfId="40" applyNumberFormat="1" applyFont="1" applyFill="1" applyBorder="1" applyAlignment="1" applyProtection="1">
      <alignment horizontal="right" vertical="center" wrapText="1" indent="1"/>
    </xf>
    <xf numFmtId="3" fontId="8" fillId="0" borderId="10" xfId="40" applyNumberFormat="1" applyFont="1" applyBorder="1" applyAlignment="1" applyProtection="1">
      <alignment horizontal="right" vertical="center" wrapText="1" indent="1"/>
    </xf>
    <xf numFmtId="3" fontId="9" fillId="0" borderId="10" xfId="40" applyNumberFormat="1" applyFont="1" applyFill="1" applyBorder="1" applyAlignment="1" applyProtection="1">
      <alignment horizontal="right" vertical="center" wrapText="1" indent="1"/>
      <protection locked="0"/>
    </xf>
    <xf numFmtId="3" fontId="9" fillId="0" borderId="11" xfId="45" applyNumberFormat="1" applyFont="1" applyFill="1" applyBorder="1" applyAlignment="1" applyProtection="1">
      <alignment horizontal="right" vertical="top" wrapText="1" indent="1"/>
      <protection locked="0"/>
    </xf>
    <xf numFmtId="3" fontId="9" fillId="0" borderId="10" xfId="41" applyNumberFormat="1" applyFont="1" applyFill="1" applyBorder="1" applyAlignment="1" applyProtection="1">
      <alignment horizontal="right" vertical="center" wrapText="1" indent="1"/>
      <protection locked="0"/>
    </xf>
    <xf numFmtId="3" fontId="9" fillId="0" borderId="10" xfId="41" applyNumberFormat="1" applyFont="1" applyFill="1" applyBorder="1" applyAlignment="1" applyProtection="1">
      <alignment horizontal="right" vertical="center" wrapText="1" indent="1"/>
    </xf>
    <xf numFmtId="3" fontId="9" fillId="0" borderId="10" xfId="44" applyNumberFormat="1" applyFont="1" applyFill="1" applyBorder="1" applyAlignment="1" applyProtection="1">
      <alignment horizontal="right" indent="1"/>
      <protection locked="0"/>
    </xf>
    <xf numFmtId="0" fontId="13" fillId="0" borderId="10" xfId="41" applyFont="1" applyBorder="1" applyAlignment="1" applyProtection="1">
      <alignment horizontal="center" vertical="center" wrapText="1"/>
    </xf>
    <xf numFmtId="0" fontId="13" fillId="0" borderId="15" xfId="41" applyFont="1" applyBorder="1" applyAlignment="1" applyProtection="1">
      <alignment horizontal="center" vertical="center" wrapText="1"/>
    </xf>
    <xf numFmtId="0" fontId="13" fillId="0" borderId="0" xfId="44" applyFont="1" applyBorder="1" applyProtection="1"/>
    <xf numFmtId="3" fontId="8" fillId="0" borderId="10" xfId="41" applyNumberFormat="1" applyFont="1" applyFill="1" applyBorder="1" applyAlignment="1" applyProtection="1">
      <alignment horizontal="right" vertical="center" wrapText="1" indent="1"/>
    </xf>
    <xf numFmtId="1" fontId="8" fillId="0" borderId="0" xfId="44" applyNumberFormat="1" applyFont="1" applyBorder="1" applyProtection="1"/>
    <xf numFmtId="0" fontId="3" fillId="0" borderId="0" xfId="44" applyFont="1" applyProtection="1"/>
    <xf numFmtId="3" fontId="4" fillId="0" borderId="10" xfId="42" applyNumberFormat="1" applyFont="1" applyBorder="1" applyAlignment="1">
      <alignment horizontal="right" vertical="center" wrapText="1"/>
    </xf>
    <xf numFmtId="3" fontId="4" fillId="0" borderId="10" xfId="42" applyNumberFormat="1" applyFont="1" applyFill="1" applyBorder="1" applyAlignment="1" applyProtection="1">
      <alignment horizontal="right" vertical="center" wrapText="1"/>
      <protection locked="0"/>
    </xf>
    <xf numFmtId="3" fontId="4" fillId="0" borderId="10" xfId="42" applyNumberFormat="1" applyFont="1" applyFill="1" applyBorder="1" applyAlignment="1" applyProtection="1">
      <alignment horizontal="right" vertical="center" wrapText="1"/>
    </xf>
    <xf numFmtId="3" fontId="3" fillId="0" borderId="10" xfId="42" applyNumberFormat="1" applyFont="1" applyFill="1" applyBorder="1" applyAlignment="1">
      <alignment horizontal="right" vertical="center" wrapText="1"/>
    </xf>
    <xf numFmtId="3" fontId="3" fillId="0" borderId="10" xfId="42" applyNumberFormat="1" applyFont="1" applyFill="1" applyBorder="1" applyAlignment="1" applyProtection="1">
      <alignment horizontal="right" vertical="center" wrapText="1"/>
    </xf>
    <xf numFmtId="3" fontId="4" fillId="0" borderId="10" xfId="42" applyNumberFormat="1" applyFont="1" applyFill="1" applyBorder="1" applyAlignment="1">
      <alignment horizontal="right" vertical="center" wrapText="1"/>
    </xf>
    <xf numFmtId="49" fontId="45" fillId="0" borderId="10" xfId="42" applyNumberFormat="1" applyFont="1" applyBorder="1" applyAlignment="1">
      <alignment horizontal="center" vertical="center" wrapText="1"/>
    </xf>
    <xf numFmtId="0" fontId="42" fillId="0" borderId="10" xfId="42" applyFont="1" applyBorder="1" applyAlignment="1">
      <alignment horizontal="center" vertical="center" wrapText="1"/>
    </xf>
    <xf numFmtId="49" fontId="42" fillId="0" borderId="10" xfId="42" applyNumberFormat="1" applyFont="1" applyBorder="1" applyAlignment="1">
      <alignment horizontal="center" vertical="center" wrapText="1"/>
    </xf>
    <xf numFmtId="0" fontId="42" fillId="0" borderId="0" xfId="44" applyFont="1"/>
    <xf numFmtId="49" fontId="40" fillId="0" borderId="0" xfId="42" applyNumberFormat="1" applyFont="1" applyAlignment="1">
      <alignment horizontal="left" vertical="center" wrapText="1"/>
    </xf>
    <xf numFmtId="49" fontId="45" fillId="0" borderId="0" xfId="42" applyNumberFormat="1" applyFont="1" applyAlignment="1">
      <alignment horizontal="centerContinuous" vertical="center" wrapText="1"/>
    </xf>
    <xf numFmtId="49" fontId="45" fillId="0" borderId="0" xfId="42" applyNumberFormat="1" applyFont="1" applyAlignment="1">
      <alignment horizontal="center" vertical="center" wrapText="1"/>
    </xf>
    <xf numFmtId="49" fontId="45" fillId="0" borderId="0" xfId="43" applyNumberFormat="1" applyFont="1" applyBorder="1" applyAlignment="1">
      <alignment vertical="justify"/>
    </xf>
    <xf numFmtId="49" fontId="45" fillId="0" borderId="10" xfId="42" applyNumberFormat="1" applyFont="1" applyBorder="1" applyAlignment="1">
      <alignment horizontal="left" vertical="center" wrapText="1"/>
    </xf>
    <xf numFmtId="49" fontId="40" fillId="0" borderId="10" xfId="42" applyNumberFormat="1" applyFont="1" applyBorder="1" applyAlignment="1">
      <alignment horizontal="center" vertical="center" wrapText="1"/>
    </xf>
    <xf numFmtId="49" fontId="41" fillId="0" borderId="10" xfId="42" applyNumberFormat="1" applyFont="1" applyBorder="1" applyAlignment="1">
      <alignment horizontal="center" vertical="center" wrapText="1"/>
    </xf>
    <xf numFmtId="49" fontId="45" fillId="0" borderId="0" xfId="42" applyNumberFormat="1" applyFont="1" applyBorder="1" applyAlignment="1">
      <alignment horizontal="left" vertical="center" wrapText="1"/>
    </xf>
    <xf numFmtId="49" fontId="45" fillId="0" borderId="0" xfId="42" applyNumberFormat="1" applyFont="1" applyProtection="1">
      <protection locked="0"/>
    </xf>
    <xf numFmtId="49" fontId="40" fillId="0" borderId="0" xfId="42" applyNumberFormat="1" applyFont="1"/>
    <xf numFmtId="49" fontId="40" fillId="0" borderId="0" xfId="44" applyNumberFormat="1" applyFont="1"/>
    <xf numFmtId="3" fontId="8" fillId="0" borderId="10" xfId="40" applyNumberFormat="1" applyFont="1" applyFill="1" applyBorder="1" applyAlignment="1" applyProtection="1">
      <alignment horizontal="right" vertical="center" wrapText="1" indent="1"/>
    </xf>
    <xf numFmtId="1" fontId="9" fillId="0" borderId="10" xfId="40" applyNumberFormat="1" applyFont="1" applyFill="1" applyBorder="1" applyAlignment="1" applyProtection="1">
      <alignment horizontal="right" vertical="center" wrapText="1"/>
      <protection locked="0"/>
    </xf>
    <xf numFmtId="1" fontId="9" fillId="0" borderId="0" xfId="40" applyNumberFormat="1" applyFont="1" applyFill="1" applyBorder="1" applyAlignment="1" applyProtection="1">
      <alignment horizontal="left" vertical="center" wrapText="1"/>
    </xf>
    <xf numFmtId="1" fontId="9" fillId="0" borderId="0" xfId="40" applyNumberFormat="1" applyFont="1" applyFill="1" applyBorder="1" applyProtection="1"/>
    <xf numFmtId="0" fontId="8" fillId="0" borderId="0" xfId="40" applyFont="1" applyFill="1" applyBorder="1" applyAlignment="1" applyProtection="1">
      <alignment horizontal="center"/>
    </xf>
    <xf numFmtId="0" fontId="8" fillId="0" borderId="10" xfId="40" applyFont="1" applyFill="1" applyBorder="1" applyAlignment="1" applyProtection="1">
      <alignment horizontal="center" vertical="center" wrapText="1"/>
    </xf>
    <xf numFmtId="0" fontId="8" fillId="0" borderId="10" xfId="40" applyFont="1" applyFill="1" applyBorder="1" applyAlignment="1" applyProtection="1">
      <alignment horizontal="center"/>
    </xf>
    <xf numFmtId="14" fontId="8" fillId="0" borderId="10" xfId="45" applyNumberFormat="1" applyFont="1" applyFill="1" applyBorder="1" applyAlignment="1" applyProtection="1">
      <alignment horizontal="center" vertical="center" wrapText="1"/>
    </xf>
    <xf numFmtId="3" fontId="4" fillId="0" borderId="0" xfId="44" applyNumberFormat="1" applyFont="1"/>
    <xf numFmtId="0" fontId="3" fillId="0" borderId="0" xfId="45" applyFont="1" applyFill="1" applyBorder="1" applyAlignment="1" applyProtection="1">
      <alignment horizontal="left" vertical="top" wrapText="1"/>
      <protection locked="0"/>
    </xf>
    <xf numFmtId="0" fontId="4" fillId="0" borderId="0" xfId="45" applyFont="1" applyFill="1" applyBorder="1" applyAlignment="1" applyProtection="1">
      <alignment horizontal="centerContinuous" vertical="top" wrapText="1"/>
      <protection locked="0"/>
    </xf>
    <xf numFmtId="0" fontId="3" fillId="0" borderId="10" xfId="45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vertical="top"/>
      <protection locked="0"/>
    </xf>
    <xf numFmtId="14" fontId="3" fillId="0" borderId="10" xfId="45" applyNumberFormat="1" applyFont="1" applyFill="1" applyBorder="1" applyAlignment="1" applyProtection="1">
      <alignment horizontal="left" vertical="top" wrapText="1"/>
      <protection locked="0"/>
    </xf>
    <xf numFmtId="0" fontId="44" fillId="0" borderId="10" xfId="45" applyFont="1" applyFill="1" applyBorder="1" applyAlignment="1" applyProtection="1">
      <alignment horizontal="center" vertical="center"/>
    </xf>
    <xf numFmtId="49" fontId="44" fillId="0" borderId="10" xfId="45" applyNumberFormat="1" applyFont="1" applyFill="1" applyBorder="1" applyAlignment="1" applyProtection="1">
      <alignment horizontal="center" vertical="center" wrapText="1"/>
    </xf>
    <xf numFmtId="0" fontId="41" fillId="0" borderId="10" xfId="45" applyFont="1" applyFill="1" applyBorder="1" applyAlignment="1" applyProtection="1">
      <alignment horizontal="center" vertical="top" wrapText="1"/>
    </xf>
    <xf numFmtId="0" fontId="14" fillId="0" borderId="10" xfId="45" applyFont="1" applyFill="1" applyBorder="1" applyAlignment="1" applyProtection="1">
      <alignment horizontal="left" vertical="top" wrapText="1"/>
    </xf>
    <xf numFmtId="0" fontId="14" fillId="0" borderId="10" xfId="45" applyFont="1" applyFill="1" applyBorder="1" applyAlignment="1" applyProtection="1">
      <alignment vertical="top" wrapText="1"/>
    </xf>
    <xf numFmtId="0" fontId="15" fillId="0" borderId="10" xfId="45" applyFont="1" applyFill="1" applyBorder="1" applyAlignment="1" applyProtection="1">
      <alignment vertical="top" wrapText="1"/>
    </xf>
    <xf numFmtId="0" fontId="15" fillId="0" borderId="10" xfId="45" applyFont="1" applyFill="1" applyBorder="1" applyAlignment="1" applyProtection="1">
      <alignment vertical="top"/>
    </xf>
    <xf numFmtId="3" fontId="3" fillId="0" borderId="10" xfId="45" applyNumberFormat="1" applyFont="1" applyFill="1" applyBorder="1" applyAlignment="1" applyProtection="1">
      <alignment vertical="top" wrapText="1"/>
    </xf>
    <xf numFmtId="0" fontId="4" fillId="0" borderId="0" xfId="45" applyFont="1" applyFill="1" applyAlignment="1" applyProtection="1">
      <alignment vertical="top"/>
    </xf>
    <xf numFmtId="1" fontId="15" fillId="0" borderId="10" xfId="45" applyNumberFormat="1" applyFont="1" applyFill="1" applyBorder="1" applyAlignment="1" applyProtection="1">
      <alignment vertical="top" wrapText="1"/>
    </xf>
    <xf numFmtId="1" fontId="4" fillId="0" borderId="0" xfId="45" applyNumberFormat="1" applyFont="1" applyFill="1" applyAlignment="1" applyProtection="1">
      <alignment vertical="top"/>
    </xf>
    <xf numFmtId="1" fontId="15" fillId="0" borderId="10" xfId="45" applyNumberFormat="1" applyFont="1" applyFill="1" applyBorder="1" applyAlignment="1" applyProtection="1">
      <alignment vertical="top"/>
    </xf>
    <xf numFmtId="1" fontId="4" fillId="0" borderId="0" xfId="45" applyNumberFormat="1" applyFont="1" applyFill="1" applyAlignment="1">
      <alignment vertical="top"/>
    </xf>
    <xf numFmtId="0" fontId="15" fillId="0" borderId="10" xfId="45" applyFont="1" applyFill="1" applyBorder="1" applyAlignment="1" applyProtection="1">
      <alignment horizontal="left" vertical="top" wrapText="1" indent="2"/>
    </xf>
    <xf numFmtId="1" fontId="15" fillId="0" borderId="10" xfId="0" applyNumberFormat="1" applyFont="1" applyFill="1" applyBorder="1" applyAlignment="1" applyProtection="1">
      <alignment vertical="top" wrapText="1"/>
    </xf>
    <xf numFmtId="0" fontId="15" fillId="0" borderId="10" xfId="0" applyFont="1" applyFill="1" applyBorder="1" applyAlignment="1" applyProtection="1">
      <alignment vertical="top"/>
    </xf>
    <xf numFmtId="1" fontId="14" fillId="0" borderId="10" xfId="45" applyNumberFormat="1" applyFont="1" applyFill="1" applyBorder="1" applyAlignment="1" applyProtection="1">
      <alignment vertical="top" wrapText="1"/>
    </xf>
    <xf numFmtId="49" fontId="15" fillId="0" borderId="10" xfId="45" applyNumberFormat="1" applyFont="1" applyFill="1" applyBorder="1" applyAlignment="1" applyProtection="1">
      <alignment vertical="top"/>
    </xf>
    <xf numFmtId="1" fontId="15" fillId="0" borderId="10" xfId="0" applyNumberFormat="1" applyFont="1" applyFill="1" applyBorder="1" applyAlignment="1" applyProtection="1">
      <alignment vertical="top"/>
    </xf>
    <xf numFmtId="1" fontId="4" fillId="0" borderId="0" xfId="45" applyNumberFormat="1" applyFont="1" applyFill="1" applyBorder="1" applyAlignment="1">
      <alignment vertical="top" wrapText="1"/>
    </xf>
    <xf numFmtId="0" fontId="4" fillId="0" borderId="0" xfId="45" applyFont="1" applyFill="1" applyBorder="1" applyAlignment="1" applyProtection="1">
      <alignment vertical="top"/>
      <protection locked="0"/>
    </xf>
    <xf numFmtId="0" fontId="4" fillId="0" borderId="0" xfId="45" applyFont="1" applyFill="1" applyBorder="1" applyAlignment="1" applyProtection="1">
      <alignment vertical="top" wrapText="1"/>
      <protection locked="0"/>
    </xf>
    <xf numFmtId="1" fontId="4" fillId="0" borderId="0" xfId="45" applyNumberFormat="1" applyFont="1" applyFill="1" applyAlignment="1" applyProtection="1">
      <alignment vertical="top" wrapText="1"/>
      <protection locked="0"/>
    </xf>
    <xf numFmtId="0" fontId="8" fillId="0" borderId="0" xfId="47" applyFont="1" applyFill="1" applyBorder="1" applyAlignment="1" applyProtection="1">
      <alignment horizontal="centerContinuous" vertical="center" wrapText="1"/>
    </xf>
    <xf numFmtId="0" fontId="9" fillId="0" borderId="0" xfId="47" applyFont="1" applyFill="1" applyBorder="1" applyAlignment="1" applyProtection="1">
      <alignment horizontal="centerContinuous"/>
    </xf>
    <xf numFmtId="0" fontId="9" fillId="0" borderId="0" xfId="47" applyFont="1" applyFill="1" applyAlignment="1" applyProtection="1">
      <alignment horizontal="centerContinuous" wrapText="1"/>
    </xf>
    <xf numFmtId="0" fontId="9" fillId="0" borderId="0" xfId="47" applyFont="1" applyFill="1" applyProtection="1"/>
    <xf numFmtId="0" fontId="9" fillId="0" borderId="0" xfId="47" applyFont="1" applyFill="1"/>
    <xf numFmtId="0" fontId="7" fillId="0" borderId="0" xfId="45" applyFont="1" applyFill="1" applyAlignment="1" applyProtection="1">
      <alignment vertical="top" wrapText="1"/>
    </xf>
    <xf numFmtId="0" fontId="9" fillId="0" borderId="0" xfId="47" applyFont="1" applyFill="1" applyBorder="1" applyAlignment="1" applyProtection="1">
      <alignment wrapText="1"/>
    </xf>
    <xf numFmtId="0" fontId="8" fillId="0" borderId="10" xfId="47" applyFont="1" applyFill="1" applyBorder="1" applyAlignment="1" applyProtection="1">
      <alignment horizontal="center" vertical="center" wrapText="1"/>
    </xf>
    <xf numFmtId="0" fontId="39" fillId="0" borderId="10" xfId="47" applyFont="1" applyFill="1" applyBorder="1" applyAlignment="1" applyProtection="1">
      <alignment horizontal="center" vertical="center" wrapText="1"/>
    </xf>
    <xf numFmtId="0" fontId="39" fillId="0" borderId="0" xfId="47" applyFont="1" applyFill="1"/>
    <xf numFmtId="0" fontId="8" fillId="0" borderId="10" xfId="47" applyFont="1" applyFill="1" applyBorder="1" applyAlignment="1" applyProtection="1">
      <alignment vertical="center" wrapText="1"/>
    </xf>
    <xf numFmtId="0" fontId="40" fillId="0" borderId="10" xfId="47" applyFont="1" applyFill="1" applyBorder="1" applyAlignment="1" applyProtection="1">
      <alignment wrapText="1"/>
    </xf>
    <xf numFmtId="0" fontId="42" fillId="0" borderId="10" xfId="47" applyFont="1" applyFill="1" applyBorder="1" applyAlignment="1" applyProtection="1">
      <alignment vertical="center" wrapText="1"/>
    </xf>
    <xf numFmtId="3" fontId="41" fillId="0" borderId="10" xfId="47" applyNumberFormat="1" applyFont="1" applyFill="1" applyBorder="1" applyAlignment="1" applyProtection="1">
      <alignment horizontal="center" vertical="center"/>
    </xf>
    <xf numFmtId="49" fontId="41" fillId="0" borderId="10" xfId="47" applyNumberFormat="1" applyFont="1" applyFill="1" applyBorder="1" applyAlignment="1" applyProtection="1">
      <alignment horizontal="center" wrapText="1"/>
    </xf>
    <xf numFmtId="0" fontId="41" fillId="0" borderId="10" xfId="47" applyFont="1" applyFill="1" applyBorder="1" applyAlignment="1" applyProtection="1">
      <alignment horizontal="center" wrapText="1"/>
    </xf>
    <xf numFmtId="0" fontId="42" fillId="0" borderId="10" xfId="47" applyFont="1" applyFill="1" applyBorder="1" applyAlignment="1" applyProtection="1">
      <alignment horizontal="center" wrapText="1"/>
    </xf>
    <xf numFmtId="0" fontId="9" fillId="0" borderId="10" xfId="47" applyFont="1" applyFill="1" applyBorder="1" applyAlignment="1" applyProtection="1">
      <alignment horizontal="left" vertical="center" wrapText="1"/>
    </xf>
    <xf numFmtId="0" fontId="10" fillId="0" borderId="10" xfId="47" applyFont="1" applyFill="1" applyBorder="1" applyAlignment="1" applyProtection="1">
      <alignment vertical="center" wrapText="1"/>
    </xf>
    <xf numFmtId="0" fontId="41" fillId="0" borderId="10" xfId="47" applyFont="1" applyFill="1" applyBorder="1" applyAlignment="1" applyProtection="1">
      <alignment wrapText="1"/>
    </xf>
    <xf numFmtId="0" fontId="9" fillId="0" borderId="10" xfId="47" applyFont="1" applyFill="1" applyBorder="1" applyAlignment="1" applyProtection="1">
      <alignment wrapText="1"/>
    </xf>
    <xf numFmtId="0" fontId="41" fillId="0" borderId="10" xfId="47" applyFont="1" applyFill="1" applyBorder="1" applyAlignment="1" applyProtection="1">
      <alignment horizontal="center" vertical="center" wrapText="1"/>
    </xf>
    <xf numFmtId="0" fontId="42" fillId="0" borderId="10" xfId="47" applyFont="1" applyFill="1" applyBorder="1" applyAlignment="1" applyProtection="1">
      <alignment horizontal="center" vertical="center" wrapText="1"/>
    </xf>
    <xf numFmtId="0" fontId="10" fillId="0" borderId="10" xfId="47" applyFont="1" applyFill="1" applyBorder="1" applyAlignment="1" applyProtection="1">
      <alignment horizontal="right" vertical="center" wrapText="1"/>
    </xf>
    <xf numFmtId="0" fontId="8" fillId="0" borderId="10" xfId="47" applyFont="1" applyFill="1" applyBorder="1" applyAlignment="1" applyProtection="1">
      <alignment horizontal="left" vertical="center" wrapText="1"/>
    </xf>
    <xf numFmtId="0" fontId="11" fillId="0" borderId="10" xfId="47" applyFont="1" applyFill="1" applyBorder="1" applyAlignment="1" applyProtection="1">
      <alignment vertical="center" wrapText="1"/>
    </xf>
    <xf numFmtId="49" fontId="41" fillId="0" borderId="10" xfId="47" applyNumberFormat="1" applyFont="1" applyFill="1" applyBorder="1" applyAlignment="1" applyProtection="1">
      <alignment horizontal="center" vertical="center" wrapText="1"/>
    </xf>
    <xf numFmtId="0" fontId="41" fillId="0" borderId="10" xfId="47" applyFont="1" applyFill="1" applyBorder="1" applyAlignment="1" applyProtection="1">
      <alignment horizontal="centerContinuous" wrapText="1"/>
    </xf>
    <xf numFmtId="49" fontId="42" fillId="0" borderId="10" xfId="47" applyNumberFormat="1" applyFont="1" applyFill="1" applyBorder="1" applyAlignment="1" applyProtection="1">
      <alignment horizontal="centerContinuous" wrapText="1"/>
    </xf>
    <xf numFmtId="1" fontId="9" fillId="0" borderId="0" xfId="47" applyNumberFormat="1" applyFont="1" applyFill="1" applyBorder="1" applyProtection="1">
      <protection locked="0"/>
    </xf>
    <xf numFmtId="0" fontId="8" fillId="0" borderId="0" xfId="47" applyFont="1" applyFill="1" applyBorder="1" applyAlignment="1" applyProtection="1">
      <alignment horizontal="right" vertical="center" wrapText="1"/>
      <protection locked="0"/>
    </xf>
    <xf numFmtId="0" fontId="9" fillId="0" borderId="0" xfId="47" applyFont="1" applyFill="1" applyBorder="1" applyAlignment="1" applyProtection="1">
      <alignment wrapText="1"/>
      <protection locked="0"/>
    </xf>
    <xf numFmtId="0" fontId="9" fillId="0" borderId="0" xfId="47" applyFont="1" applyFill="1" applyAlignment="1">
      <alignment wrapText="1"/>
    </xf>
    <xf numFmtId="14" fontId="8" fillId="0" borderId="0" xfId="0" applyNumberFormat="1" applyFont="1" applyFill="1" applyBorder="1" applyAlignment="1" applyProtection="1">
      <alignment horizontal="right" vertical="top"/>
    </xf>
    <xf numFmtId="0" fontId="16" fillId="0" borderId="0" xfId="47" applyFont="1" applyFill="1" applyBorder="1" applyAlignment="1">
      <alignment vertical="center" wrapText="1"/>
    </xf>
    <xf numFmtId="1" fontId="9" fillId="0" borderId="0" xfId="47" applyNumberFormat="1" applyFont="1" applyFill="1" applyProtection="1">
      <protection locked="0"/>
    </xf>
    <xf numFmtId="0" fontId="8" fillId="0" borderId="0" xfId="47" applyFont="1" applyFill="1" applyBorder="1" applyAlignment="1">
      <alignment wrapText="1"/>
    </xf>
    <xf numFmtId="0" fontId="9" fillId="0" borderId="0" xfId="47" applyFont="1" applyFill="1" applyBorder="1" applyAlignment="1">
      <alignment wrapText="1"/>
    </xf>
    <xf numFmtId="1" fontId="9" fillId="0" borderId="0" xfId="47" applyNumberFormat="1" applyFont="1" applyFill="1" applyBorder="1"/>
    <xf numFmtId="1" fontId="9" fillId="0" borderId="0" xfId="47" applyNumberFormat="1" applyFont="1" applyFill="1"/>
    <xf numFmtId="0" fontId="9" fillId="0" borderId="0" xfId="47" applyFont="1" applyFill="1" applyBorder="1"/>
    <xf numFmtId="0" fontId="9" fillId="0" borderId="0" xfId="46" applyFont="1" applyFill="1" applyAlignment="1" applyProtection="1">
      <alignment horizontal="centerContinuous" wrapText="1"/>
    </xf>
    <xf numFmtId="0" fontId="9" fillId="0" borderId="0" xfId="46" applyFont="1" applyFill="1" applyAlignment="1" applyProtection="1">
      <alignment horizontal="center" wrapText="1"/>
    </xf>
    <xf numFmtId="0" fontId="8" fillId="0" borderId="0" xfId="45" applyFont="1" applyFill="1" applyBorder="1" applyAlignment="1" applyProtection="1">
      <alignment horizontal="left" vertical="top"/>
    </xf>
    <xf numFmtId="0" fontId="8" fillId="0" borderId="0" xfId="45" applyFont="1" applyFill="1" applyBorder="1" applyAlignment="1" applyProtection="1">
      <alignment vertical="top"/>
    </xf>
    <xf numFmtId="0" fontId="8" fillId="0" borderId="0" xfId="46" applyFont="1" applyFill="1" applyAlignment="1" applyProtection="1">
      <alignment wrapText="1"/>
    </xf>
    <xf numFmtId="0" fontId="8" fillId="0" borderId="10" xfId="46" applyFont="1" applyFill="1" applyBorder="1" applyAlignment="1" applyProtection="1">
      <alignment horizontal="center" vertical="center" wrapText="1"/>
    </xf>
    <xf numFmtId="0" fontId="9" fillId="0" borderId="0" xfId="46" applyFont="1" applyFill="1" applyBorder="1" applyAlignment="1" applyProtection="1">
      <alignment horizontal="center" wrapText="1"/>
    </xf>
    <xf numFmtId="0" fontId="10" fillId="0" borderId="10" xfId="46" applyFont="1" applyFill="1" applyBorder="1" applyAlignment="1" applyProtection="1">
      <alignment wrapText="1"/>
    </xf>
    <xf numFmtId="0" fontId="9" fillId="0" borderId="0" xfId="46" applyFont="1" applyFill="1" applyBorder="1" applyAlignment="1" applyProtection="1">
      <alignment wrapText="1"/>
    </xf>
    <xf numFmtId="1" fontId="9" fillId="0" borderId="0" xfId="46" applyNumberFormat="1" applyFont="1" applyFill="1" applyAlignment="1" applyProtection="1">
      <alignment wrapText="1"/>
    </xf>
    <xf numFmtId="0" fontId="8" fillId="0" borderId="10" xfId="46" applyFont="1" applyFill="1" applyBorder="1" applyAlignment="1" applyProtection="1">
      <alignment wrapText="1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46" applyFont="1" applyFill="1" applyAlignment="1" applyProtection="1">
      <alignment horizontal="center"/>
    </xf>
    <xf numFmtId="0" fontId="9" fillId="0" borderId="0" xfId="48" applyFont="1" applyFill="1"/>
    <xf numFmtId="0" fontId="8" fillId="0" borderId="0" xfId="48" applyFont="1" applyFill="1"/>
    <xf numFmtId="0" fontId="8" fillId="0" borderId="0" xfId="48" applyFont="1" applyFill="1" applyAlignment="1" applyProtection="1">
      <alignment horizontal="centerContinuous" wrapText="1"/>
    </xf>
    <xf numFmtId="49" fontId="8" fillId="0" borderId="0" xfId="48" applyNumberFormat="1" applyFont="1" applyFill="1" applyAlignment="1" applyProtection="1">
      <alignment horizontal="center" wrapText="1"/>
    </xf>
    <xf numFmtId="0" fontId="8" fillId="0" borderId="0" xfId="48" applyFont="1" applyFill="1" applyAlignment="1" applyProtection="1">
      <alignment horizontal="centerContinuous"/>
    </xf>
    <xf numFmtId="0" fontId="9" fillId="0" borderId="0" xfId="48" applyFont="1" applyFill="1" applyProtection="1"/>
    <xf numFmtId="0" fontId="8" fillId="0" borderId="0" xfId="48" applyFont="1" applyFill="1" applyBorder="1" applyAlignment="1" applyProtection="1">
      <alignment horizontal="left" vertical="center" wrapText="1"/>
    </xf>
    <xf numFmtId="0" fontId="8" fillId="0" borderId="0" xfId="48" applyFont="1" applyFill="1" applyAlignment="1"/>
    <xf numFmtId="0" fontId="8" fillId="0" borderId="0" xfId="48" applyFont="1" applyFill="1" applyBorder="1" applyAlignment="1" applyProtection="1">
      <alignment horizontal="left" vertical="top" wrapText="1"/>
    </xf>
    <xf numFmtId="0" fontId="8" fillId="0" borderId="0" xfId="48" applyFont="1" applyFill="1" applyProtection="1"/>
    <xf numFmtId="0" fontId="8" fillId="0" borderId="0" xfId="46" applyFont="1" applyFill="1" applyAlignment="1" applyProtection="1">
      <alignment horizontal="right" wrapText="1"/>
    </xf>
    <xf numFmtId="0" fontId="8" fillId="0" borderId="0" xfId="46" applyFont="1" applyFill="1" applyAlignment="1">
      <alignment wrapText="1"/>
    </xf>
    <xf numFmtId="0" fontId="8" fillId="0" borderId="16" xfId="48" applyFont="1" applyFill="1" applyBorder="1" applyAlignment="1">
      <alignment horizontal="centerContinuous" vertical="center" wrapText="1"/>
    </xf>
    <xf numFmtId="49" fontId="8" fillId="0" borderId="16" xfId="48" applyNumberFormat="1" applyFont="1" applyFill="1" applyBorder="1" applyAlignment="1">
      <alignment horizontal="centerContinuous" vertical="center" wrapText="1"/>
    </xf>
    <xf numFmtId="0" fontId="8" fillId="0" borderId="17" xfId="48" applyFont="1" applyFill="1" applyBorder="1" applyAlignment="1">
      <alignment horizontal="centerContinuous" vertical="center" wrapText="1"/>
    </xf>
    <xf numFmtId="0" fontId="8" fillId="0" borderId="13" xfId="48" applyFont="1" applyFill="1" applyBorder="1" applyAlignment="1">
      <alignment horizontal="centerContinuous" vertical="center" wrapText="1"/>
    </xf>
    <xf numFmtId="0" fontId="8" fillId="0" borderId="10" xfId="48" applyFont="1" applyFill="1" applyBorder="1" applyAlignment="1">
      <alignment horizontal="centerContinuous" vertical="center" wrapText="1"/>
    </xf>
    <xf numFmtId="0" fontId="8" fillId="0" borderId="11" xfId="48" applyFont="1" applyFill="1" applyBorder="1" applyAlignment="1">
      <alignment horizontal="centerContinuous" vertical="center" wrapText="1"/>
    </xf>
    <xf numFmtId="0" fontId="8" fillId="0" borderId="17" xfId="48" applyFont="1" applyFill="1" applyBorder="1" applyAlignment="1">
      <alignment horizontal="left" vertical="center" wrapText="1"/>
    </xf>
    <xf numFmtId="0" fontId="8" fillId="0" borderId="0" xfId="48" applyFont="1" applyFill="1" applyBorder="1" applyAlignment="1">
      <alignment horizontal="centerContinuous" vertical="center" wrapText="1"/>
    </xf>
    <xf numFmtId="0" fontId="8" fillId="0" borderId="0" xfId="48" applyFont="1" applyFill="1" applyAlignment="1">
      <alignment horizontal="center" vertical="center" wrapText="1"/>
    </xf>
    <xf numFmtId="0" fontId="8" fillId="0" borderId="18" xfId="48" applyFont="1" applyFill="1" applyBorder="1" applyAlignment="1">
      <alignment horizontal="center" vertical="center" wrapText="1"/>
    </xf>
    <xf numFmtId="49" fontId="8" fillId="0" borderId="18" xfId="48" applyNumberFormat="1" applyFont="1" applyFill="1" applyBorder="1" applyAlignment="1">
      <alignment horizontal="centerContinuous" vertical="center" wrapText="1"/>
    </xf>
    <xf numFmtId="0" fontId="8" fillId="0" borderId="19" xfId="48" applyFont="1" applyFill="1" applyBorder="1" applyAlignment="1">
      <alignment horizontal="centerContinuous" vertical="center" wrapText="1"/>
    </xf>
    <xf numFmtId="0" fontId="8" fillId="0" borderId="20" xfId="48" applyFont="1" applyFill="1" applyBorder="1" applyAlignment="1">
      <alignment horizontal="centerContinuous" vertical="center" wrapText="1"/>
    </xf>
    <xf numFmtId="0" fontId="8" fillId="0" borderId="16" xfId="48" applyFont="1" applyFill="1" applyBorder="1" applyAlignment="1">
      <alignment horizontal="left" vertical="center" wrapText="1"/>
    </xf>
    <xf numFmtId="0" fontId="8" fillId="0" borderId="19" xfId="48" applyFont="1" applyFill="1" applyBorder="1" applyAlignment="1">
      <alignment horizontal="center" vertical="center" wrapText="1"/>
    </xf>
    <xf numFmtId="0" fontId="8" fillId="0" borderId="21" xfId="48" applyFont="1" applyFill="1" applyBorder="1" applyAlignment="1">
      <alignment horizontal="centerContinuous" vertical="center" wrapText="1"/>
    </xf>
    <xf numFmtId="0" fontId="4" fillId="0" borderId="21" xfId="0" applyFont="1" applyFill="1" applyBorder="1" applyAlignment="1">
      <alignment horizontal="centerContinuous" vertical="center" wrapText="1"/>
    </xf>
    <xf numFmtId="0" fontId="8" fillId="0" borderId="15" xfId="48" applyFont="1" applyFill="1" applyBorder="1" applyAlignment="1">
      <alignment horizontal="centerContinuous" vertical="center" wrapText="1"/>
    </xf>
    <xf numFmtId="0" fontId="8" fillId="0" borderId="22" xfId="48" applyFont="1" applyFill="1" applyBorder="1" applyAlignment="1">
      <alignment horizontal="centerContinuous" vertical="center" wrapText="1"/>
    </xf>
    <xf numFmtId="0" fontId="8" fillId="0" borderId="10" xfId="48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1" fillId="0" borderId="10" xfId="48" applyFont="1" applyFill="1" applyBorder="1" applyAlignment="1">
      <alignment horizontal="center" vertical="center" wrapText="1"/>
    </xf>
    <xf numFmtId="49" fontId="41" fillId="0" borderId="15" xfId="48" applyNumberFormat="1" applyFont="1" applyFill="1" applyBorder="1" applyAlignment="1">
      <alignment horizontal="center" vertical="center" wrapText="1"/>
    </xf>
    <xf numFmtId="0" fontId="41" fillId="0" borderId="0" xfId="48" applyFont="1" applyFill="1" applyBorder="1" applyAlignment="1">
      <alignment horizontal="center" vertical="center" wrapText="1"/>
    </xf>
    <xf numFmtId="0" fontId="41" fillId="0" borderId="0" xfId="48" applyFont="1" applyFill="1" applyAlignment="1">
      <alignment horizontal="center" vertical="center" wrapText="1"/>
    </xf>
    <xf numFmtId="49" fontId="8" fillId="0" borderId="10" xfId="48" applyNumberFormat="1" applyFont="1" applyFill="1" applyBorder="1" applyAlignment="1">
      <alignment horizontal="center" vertical="center" wrapText="1"/>
    </xf>
    <xf numFmtId="0" fontId="8" fillId="0" borderId="10" xfId="48" applyFont="1" applyFill="1" applyBorder="1" applyAlignment="1">
      <alignment vertical="center" wrapText="1"/>
    </xf>
    <xf numFmtId="3" fontId="8" fillId="0" borderId="10" xfId="48" applyNumberFormat="1" applyFont="1" applyFill="1" applyBorder="1" applyAlignment="1" applyProtection="1">
      <alignment vertical="center"/>
      <protection locked="0"/>
    </xf>
    <xf numFmtId="3" fontId="9" fillId="0" borderId="0" xfId="48" applyNumberFormat="1" applyFont="1" applyFill="1" applyBorder="1" applyProtection="1"/>
    <xf numFmtId="0" fontId="9" fillId="0" borderId="10" xfId="48" applyFont="1" applyFill="1" applyBorder="1" applyAlignment="1">
      <alignment vertical="center" wrapText="1"/>
    </xf>
    <xf numFmtId="0" fontId="9" fillId="0" borderId="0" xfId="48" applyFont="1" applyFill="1" applyBorder="1" applyProtection="1"/>
    <xf numFmtId="0" fontId="9" fillId="0" borderId="0" xfId="48" applyFont="1" applyFill="1" applyBorder="1"/>
    <xf numFmtId="49" fontId="8" fillId="0" borderId="11" xfId="48" applyNumberFormat="1" applyFont="1" applyFill="1" applyBorder="1" applyAlignment="1">
      <alignment horizontal="center" vertical="center" wrapText="1"/>
    </xf>
    <xf numFmtId="3" fontId="8" fillId="0" borderId="11" xfId="48" applyNumberFormat="1" applyFont="1" applyFill="1" applyBorder="1" applyAlignment="1" applyProtection="1">
      <alignment vertical="center"/>
      <protection locked="0"/>
    </xf>
    <xf numFmtId="3" fontId="8" fillId="0" borderId="11" xfId="48" applyNumberFormat="1" applyFont="1" applyFill="1" applyBorder="1" applyAlignment="1" applyProtection="1">
      <alignment vertical="center"/>
    </xf>
    <xf numFmtId="0" fontId="9" fillId="0" borderId="10" xfId="48" applyFont="1" applyFill="1" applyBorder="1" applyAlignment="1">
      <alignment wrapText="1"/>
    </xf>
    <xf numFmtId="49" fontId="9" fillId="0" borderId="10" xfId="48" applyNumberFormat="1" applyFont="1" applyFill="1" applyBorder="1" applyAlignment="1">
      <alignment horizontal="center" wrapText="1"/>
    </xf>
    <xf numFmtId="0" fontId="8" fillId="0" borderId="0" xfId="48" applyFont="1" applyFill="1" applyBorder="1" applyAlignment="1" applyProtection="1">
      <alignment vertical="center" wrapText="1"/>
      <protection locked="0"/>
    </xf>
    <xf numFmtId="49" fontId="8" fillId="0" borderId="0" xfId="48" applyNumberFormat="1" applyFont="1" applyFill="1" applyBorder="1" applyAlignment="1" applyProtection="1">
      <alignment horizontal="center" vertical="center" wrapText="1"/>
      <protection locked="0"/>
    </xf>
    <xf numFmtId="3" fontId="9" fillId="0" borderId="0" xfId="48" applyNumberFormat="1" applyFont="1" applyFill="1" applyBorder="1" applyAlignment="1" applyProtection="1">
      <alignment vertical="center"/>
      <protection locked="0"/>
    </xf>
    <xf numFmtId="0" fontId="9" fillId="0" borderId="0" xfId="48" applyFont="1" applyFill="1" applyBorder="1" applyProtection="1">
      <protection locked="0"/>
    </xf>
    <xf numFmtId="0" fontId="8" fillId="0" borderId="0" xfId="48" applyFont="1" applyFill="1" applyBorder="1" applyAlignment="1" applyProtection="1">
      <alignment horizontal="left" wrapText="1"/>
      <protection locked="0"/>
    </xf>
    <xf numFmtId="0" fontId="8" fillId="0" borderId="0" xfId="48" applyFont="1" applyFill="1" applyBorder="1" applyProtection="1">
      <protection locked="0"/>
    </xf>
    <xf numFmtId="0" fontId="9" fillId="0" borderId="0" xfId="48" applyFont="1" applyFill="1" applyAlignment="1">
      <alignment wrapText="1"/>
    </xf>
    <xf numFmtId="49" fontId="9" fillId="0" borderId="0" xfId="48" applyNumberFormat="1" applyFont="1" applyFill="1" applyAlignment="1">
      <alignment horizontal="center" wrapText="1"/>
    </xf>
    <xf numFmtId="0" fontId="9" fillId="0" borderId="0" xfId="44" applyFont="1" applyFill="1" applyProtection="1">
      <protection locked="0"/>
    </xf>
    <xf numFmtId="0" fontId="8" fillId="0" borderId="0" xfId="43" applyFont="1" applyFill="1" applyAlignment="1" applyProtection="1">
      <alignment horizontal="centerContinuous"/>
      <protection locked="0"/>
    </xf>
    <xf numFmtId="0" fontId="9" fillId="0" borderId="0" xfId="44" applyFont="1" applyFill="1"/>
    <xf numFmtId="0" fontId="8" fillId="0" borderId="0" xfId="43" applyFont="1" applyFill="1" applyAlignment="1" applyProtection="1">
      <alignment horizontal="left"/>
    </xf>
    <xf numFmtId="0" fontId="8" fillId="0" borderId="0" xfId="43" applyFont="1" applyFill="1" applyAlignment="1" applyProtection="1">
      <alignment horizontal="center"/>
    </xf>
    <xf numFmtId="0" fontId="4" fillId="0" borderId="0" xfId="43" applyFont="1" applyFill="1" applyAlignment="1" applyProtection="1">
      <alignment horizontal="left"/>
    </xf>
    <xf numFmtId="0" fontId="9" fillId="0" borderId="0" xfId="43" applyFont="1" applyFill="1" applyBorder="1" applyAlignment="1" applyProtection="1">
      <alignment vertical="justify" wrapText="1"/>
    </xf>
    <xf numFmtId="0" fontId="9" fillId="0" borderId="0" xfId="43" applyFont="1" applyFill="1" applyBorder="1" applyAlignment="1" applyProtection="1">
      <alignment horizontal="center" vertical="justify" wrapText="1"/>
    </xf>
    <xf numFmtId="0" fontId="9" fillId="0" borderId="0" xfId="43" applyFont="1" applyFill="1" applyProtection="1"/>
    <xf numFmtId="0" fontId="8" fillId="0" borderId="0" xfId="43" applyFont="1" applyFill="1" applyBorder="1" applyAlignment="1" applyProtection="1">
      <alignment vertical="justify" wrapText="1"/>
    </xf>
    <xf numFmtId="0" fontId="8" fillId="0" borderId="0" xfId="43" applyFont="1" applyFill="1" applyAlignment="1" applyProtection="1">
      <alignment horizontal="left" vertical="center" wrapText="1"/>
    </xf>
    <xf numFmtId="0" fontId="8" fillId="0" borderId="0" xfId="44" applyFont="1" applyFill="1"/>
    <xf numFmtId="0" fontId="8" fillId="0" borderId="10" xfId="43" applyFont="1" applyFill="1" applyBorder="1" applyAlignment="1" applyProtection="1">
      <alignment wrapText="1"/>
    </xf>
    <xf numFmtId="0" fontId="8" fillId="0" borderId="10" xfId="43" applyFont="1" applyFill="1" applyBorder="1" applyAlignment="1" applyProtection="1">
      <alignment vertical="justify" wrapText="1"/>
    </xf>
    <xf numFmtId="0" fontId="9" fillId="0" borderId="10" xfId="43" applyFont="1" applyFill="1" applyBorder="1" applyAlignment="1" applyProtection="1">
      <alignment horizontal="left" vertical="center" wrapText="1"/>
    </xf>
    <xf numFmtId="0" fontId="9" fillId="0" borderId="10" xfId="43" applyFont="1" applyFill="1" applyBorder="1" applyProtection="1"/>
    <xf numFmtId="3" fontId="9" fillId="0" borderId="10" xfId="43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10" xfId="43" applyFont="1" applyFill="1" applyBorder="1" applyAlignment="1" applyProtection="1"/>
    <xf numFmtId="0" fontId="9" fillId="0" borderId="10" xfId="43" applyFont="1" applyFill="1" applyBorder="1" applyAlignment="1" applyProtection="1">
      <alignment wrapText="1"/>
    </xf>
    <xf numFmtId="3" fontId="9" fillId="0" borderId="10" xfId="43" applyNumberFormat="1" applyFont="1" applyFill="1" applyBorder="1" applyAlignment="1" applyProtection="1">
      <alignment horizontal="right" vertical="center" indent="1"/>
      <protection locked="0"/>
    </xf>
    <xf numFmtId="0" fontId="9" fillId="0" borderId="0" xfId="44" applyFont="1" applyFill="1" applyAlignment="1"/>
    <xf numFmtId="0" fontId="9" fillId="0" borderId="10" xfId="43" applyFont="1" applyFill="1" applyBorder="1" applyAlignment="1" applyProtection="1">
      <alignment vertical="center" wrapText="1"/>
    </xf>
    <xf numFmtId="0" fontId="8" fillId="0" borderId="10" xfId="43" applyFont="1" applyFill="1" applyBorder="1" applyProtection="1"/>
    <xf numFmtId="0" fontId="8" fillId="0" borderId="10" xfId="43" applyFont="1" applyFill="1" applyBorder="1" applyAlignment="1" applyProtection="1">
      <alignment horizontal="left"/>
    </xf>
    <xf numFmtId="3" fontId="10" fillId="0" borderId="10" xfId="43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0" xfId="43" applyFont="1" applyFill="1" applyBorder="1" applyAlignment="1" applyProtection="1">
      <alignment vertical="top" wrapText="1"/>
    </xf>
    <xf numFmtId="0" fontId="8" fillId="0" borderId="10" xfId="43" applyFont="1" applyFill="1" applyBorder="1" applyAlignment="1" applyProtection="1">
      <alignment horizontal="left" vertical="center" wrapText="1"/>
    </xf>
    <xf numFmtId="0" fontId="8" fillId="0" borderId="11" xfId="43" applyFont="1" applyFill="1" applyBorder="1" applyAlignment="1" applyProtection="1">
      <alignment vertical="justify" wrapText="1"/>
    </xf>
    <xf numFmtId="3" fontId="9" fillId="0" borderId="12" xfId="43" applyNumberFormat="1" applyFont="1" applyFill="1" applyBorder="1" applyAlignment="1" applyProtection="1">
      <alignment horizontal="right" vertical="center" wrapText="1" indent="1"/>
    </xf>
    <xf numFmtId="3" fontId="9" fillId="0" borderId="13" xfId="43" applyNumberFormat="1" applyFont="1" applyFill="1" applyBorder="1" applyAlignment="1" applyProtection="1">
      <alignment horizontal="right" vertical="center" wrapText="1" indent="1"/>
    </xf>
    <xf numFmtId="0" fontId="13" fillId="0" borderId="10" xfId="43" applyFont="1" applyFill="1" applyBorder="1" applyAlignment="1" applyProtection="1">
      <alignment vertical="justify"/>
    </xf>
    <xf numFmtId="0" fontId="9" fillId="0" borderId="10" xfId="43" applyFont="1" applyFill="1" applyBorder="1" applyAlignment="1" applyProtection="1">
      <alignment vertical="justify"/>
    </xf>
    <xf numFmtId="0" fontId="9" fillId="0" borderId="0" xfId="43" applyFont="1" applyFill="1" applyProtection="1">
      <protection locked="0"/>
    </xf>
    <xf numFmtId="1" fontId="9" fillId="0" borderId="0" xfId="43" applyNumberFormat="1" applyFont="1" applyFill="1" applyAlignment="1" applyProtection="1">
      <alignment vertical="center" wrapText="1"/>
      <protection locked="0"/>
    </xf>
    <xf numFmtId="1" fontId="9" fillId="0" borderId="0" xfId="43" applyNumberFormat="1" applyFont="1" applyFill="1" applyAlignment="1" applyProtection="1">
      <alignment horizontal="left" vertical="center" wrapText="1"/>
      <protection locked="0"/>
    </xf>
    <xf numFmtId="0" fontId="9" fillId="0" borderId="0" xfId="43" applyFont="1" applyFill="1" applyAlignment="1" applyProtection="1">
      <alignment vertical="center" wrapText="1"/>
      <protection locked="0"/>
    </xf>
    <xf numFmtId="0" fontId="9" fillId="0" borderId="0" xfId="43" applyFont="1" applyFill="1" applyAlignment="1" applyProtection="1">
      <alignment horizontal="left" vertical="center" wrapText="1"/>
      <protection locked="0"/>
    </xf>
    <xf numFmtId="0" fontId="8" fillId="0" borderId="0" xfId="43" applyFont="1" applyFill="1" applyProtection="1">
      <protection locked="0"/>
    </xf>
    <xf numFmtId="0" fontId="9" fillId="0" borderId="0" xfId="43" applyFont="1" applyFill="1" applyAlignment="1" applyProtection="1">
      <protection locked="0"/>
    </xf>
    <xf numFmtId="0" fontId="8" fillId="0" borderId="0" xfId="43" applyFont="1" applyFill="1" applyBorder="1" applyAlignment="1" applyProtection="1">
      <alignment horizontal="centerContinuous"/>
      <protection locked="0"/>
    </xf>
    <xf numFmtId="0" fontId="9" fillId="0" borderId="0" xfId="44" applyFont="1" applyFill="1" applyAlignment="1" applyProtection="1">
      <protection locked="0"/>
    </xf>
    <xf numFmtId="0" fontId="46" fillId="0" borderId="0" xfId="45" applyFont="1" applyFill="1" applyAlignment="1" applyProtection="1">
      <alignment horizontal="center" vertical="top" wrapText="1"/>
      <protection locked="0"/>
    </xf>
    <xf numFmtId="0" fontId="47" fillId="0" borderId="0" xfId="45" applyFont="1" applyFill="1" applyBorder="1" applyAlignment="1" applyProtection="1">
      <alignment horizontal="center" vertical="top" wrapText="1"/>
      <protection locked="0"/>
    </xf>
    <xf numFmtId="0" fontId="46" fillId="0" borderId="0" xfId="45" applyFont="1" applyFill="1" applyBorder="1" applyAlignment="1" applyProtection="1">
      <alignment horizontal="center" vertical="top" wrapText="1"/>
      <protection locked="0"/>
    </xf>
    <xf numFmtId="3" fontId="4" fillId="0" borderId="0" xfId="45" applyNumberFormat="1" applyFont="1" applyFill="1" applyAlignment="1" applyProtection="1">
      <alignment vertical="top" wrapText="1"/>
      <protection locked="0"/>
    </xf>
    <xf numFmtId="0" fontId="45" fillId="0" borderId="0" xfId="47" applyFont="1" applyFill="1" applyBorder="1" applyAlignment="1" applyProtection="1">
      <alignment horizontal="centerContinuous" vertical="center" wrapText="1"/>
    </xf>
    <xf numFmtId="0" fontId="45" fillId="0" borderId="13" xfId="47" applyFont="1" applyFill="1" applyBorder="1" applyAlignment="1" applyProtection="1">
      <alignment horizontal="center" vertical="center" wrapText="1"/>
    </xf>
    <xf numFmtId="0" fontId="45" fillId="0" borderId="10" xfId="47" applyFont="1" applyFill="1" applyBorder="1" applyAlignment="1" applyProtection="1">
      <alignment vertical="center" wrapText="1"/>
    </xf>
    <xf numFmtId="0" fontId="45" fillId="0" borderId="0" xfId="47" applyFont="1" applyFill="1" applyBorder="1" applyAlignment="1" applyProtection="1">
      <alignment wrapText="1"/>
      <protection locked="0"/>
    </xf>
    <xf numFmtId="0" fontId="40" fillId="0" borderId="0" xfId="47" applyFont="1" applyFill="1" applyAlignment="1">
      <alignment wrapText="1"/>
    </xf>
    <xf numFmtId="14" fontId="45" fillId="0" borderId="0" xfId="0" applyNumberFormat="1" applyFont="1" applyFill="1" applyBorder="1" applyAlignment="1" applyProtection="1">
      <alignment horizontal="left" vertical="top"/>
      <protection locked="0"/>
    </xf>
    <xf numFmtId="0" fontId="48" fillId="0" borderId="0" xfId="47" applyFont="1" applyFill="1" applyBorder="1" applyAlignment="1" applyProtection="1">
      <alignment vertical="center" wrapText="1"/>
      <protection locked="0"/>
    </xf>
    <xf numFmtId="0" fontId="40" fillId="0" borderId="0" xfId="47" applyFont="1" applyFill="1" applyBorder="1" applyAlignment="1" applyProtection="1">
      <alignment wrapText="1"/>
      <protection locked="0"/>
    </xf>
    <xf numFmtId="0" fontId="40" fillId="0" borderId="0" xfId="47" applyFont="1" applyFill="1" applyBorder="1" applyAlignment="1">
      <alignment wrapText="1"/>
    </xf>
    <xf numFmtId="0" fontId="40" fillId="0" borderId="0" xfId="47" applyFont="1" applyFill="1" applyAlignment="1" applyProtection="1">
      <alignment horizontal="centerContinuous" wrapText="1"/>
    </xf>
    <xf numFmtId="3" fontId="9" fillId="0" borderId="0" xfId="47" applyNumberFormat="1" applyFont="1" applyFill="1" applyProtection="1">
      <protection locked="0"/>
    </xf>
    <xf numFmtId="49" fontId="42" fillId="0" borderId="10" xfId="45" applyNumberFormat="1" applyFont="1" applyFill="1" applyBorder="1" applyAlignment="1" applyProtection="1">
      <alignment horizontal="center" vertical="top" wrapText="1"/>
    </xf>
    <xf numFmtId="49" fontId="41" fillId="0" borderId="10" xfId="45" applyNumberFormat="1" applyFont="1" applyFill="1" applyBorder="1" applyAlignment="1" applyProtection="1">
      <alignment horizontal="center" vertical="top" wrapText="1"/>
    </xf>
    <xf numFmtId="49" fontId="42" fillId="0" borderId="0" xfId="45" applyNumberFormat="1" applyFont="1" applyFill="1" applyBorder="1" applyAlignment="1">
      <alignment horizontal="center" vertical="top" wrapText="1"/>
    </xf>
    <xf numFmtId="49" fontId="42" fillId="0" borderId="0" xfId="45" applyNumberFormat="1" applyFont="1" applyFill="1" applyBorder="1" applyAlignment="1" applyProtection="1">
      <alignment horizontal="center" vertical="top" wrapText="1"/>
      <protection locked="0"/>
    </xf>
    <xf numFmtId="0" fontId="41" fillId="0" borderId="0" xfId="45" applyFont="1" applyFill="1" applyAlignment="1" applyProtection="1">
      <alignment horizontal="center" vertical="top" wrapText="1"/>
      <protection locked="0"/>
    </xf>
    <xf numFmtId="0" fontId="41" fillId="0" borderId="0" xfId="45" applyFont="1" applyFill="1" applyBorder="1" applyAlignment="1" applyProtection="1">
      <alignment horizontal="center" vertical="top" wrapText="1"/>
      <protection locked="0"/>
    </xf>
    <xf numFmtId="14" fontId="44" fillId="0" borderId="10" xfId="45" applyNumberFormat="1" applyFont="1" applyFill="1" applyBorder="1" applyAlignment="1" applyProtection="1">
      <alignment horizontal="center" vertical="center" wrapText="1"/>
    </xf>
    <xf numFmtId="0" fontId="49" fillId="0" borderId="0" xfId="45" applyFont="1" applyFill="1" applyAlignment="1" applyProtection="1">
      <alignment horizontal="left" vertical="top"/>
      <protection locked="0"/>
    </xf>
    <xf numFmtId="0" fontId="41" fillId="0" borderId="10" xfId="45" applyFont="1" applyFill="1" applyBorder="1" applyAlignment="1" applyProtection="1">
      <alignment horizontal="center" vertical="center" wrapText="1"/>
    </xf>
    <xf numFmtId="49" fontId="41" fillId="0" borderId="10" xfId="45" applyNumberFormat="1" applyFont="1" applyFill="1" applyBorder="1" applyAlignment="1" applyProtection="1">
      <alignment horizontal="center" vertical="center" wrapText="1"/>
    </xf>
    <xf numFmtId="0" fontId="41" fillId="0" borderId="0" xfId="45" applyFont="1" applyFill="1" applyAlignment="1">
      <alignment vertical="top"/>
    </xf>
    <xf numFmtId="0" fontId="41" fillId="0" borderId="10" xfId="0" applyFont="1" applyFill="1" applyBorder="1" applyAlignment="1" applyProtection="1">
      <alignment horizontal="center" vertical="top" wrapText="1"/>
    </xf>
    <xf numFmtId="1" fontId="41" fillId="0" borderId="10" xfId="45" applyNumberFormat="1" applyFont="1" applyFill="1" applyBorder="1" applyAlignment="1" applyProtection="1">
      <alignment horizontal="center" vertical="top" wrapText="1"/>
    </xf>
    <xf numFmtId="1" fontId="42" fillId="0" borderId="10" xfId="45" applyNumberFormat="1" applyFont="1" applyFill="1" applyBorder="1" applyAlignment="1" applyProtection="1">
      <alignment horizontal="center" vertical="top" wrapText="1"/>
    </xf>
    <xf numFmtId="1" fontId="41" fillId="0" borderId="10" xfId="0" applyNumberFormat="1" applyFont="1" applyFill="1" applyBorder="1" applyAlignment="1" applyProtection="1">
      <alignment horizontal="center" vertical="top" wrapText="1"/>
    </xf>
    <xf numFmtId="1" fontId="41" fillId="0" borderId="10" xfId="0" applyNumberFormat="1" applyFont="1" applyFill="1" applyBorder="1" applyAlignment="1" applyProtection="1">
      <alignment horizontal="center" vertical="top"/>
    </xf>
    <xf numFmtId="0" fontId="41" fillId="0" borderId="0" xfId="45" applyFont="1" applyFill="1" applyAlignment="1">
      <alignment horizontal="center" vertical="top" wrapText="1"/>
    </xf>
    <xf numFmtId="3" fontId="9" fillId="0" borderId="0" xfId="48" applyNumberFormat="1" applyFont="1" applyFill="1" applyBorder="1"/>
    <xf numFmtId="0" fontId="45" fillId="0" borderId="10" xfId="48" applyFont="1" applyFill="1" applyBorder="1" applyAlignment="1">
      <alignment horizontal="center" vertical="center" wrapText="1"/>
    </xf>
    <xf numFmtId="49" fontId="45" fillId="0" borderId="10" xfId="48" applyNumberFormat="1" applyFont="1" applyFill="1" applyBorder="1" applyAlignment="1">
      <alignment horizontal="center" vertical="center" wrapText="1"/>
    </xf>
    <xf numFmtId="49" fontId="40" fillId="0" borderId="10" xfId="48" applyNumberFormat="1" applyFont="1" applyFill="1" applyBorder="1" applyAlignment="1" applyProtection="1">
      <alignment horizontal="center" vertical="center" wrapText="1"/>
    </xf>
    <xf numFmtId="49" fontId="40" fillId="0" borderId="10" xfId="48" applyNumberFormat="1" applyFont="1" applyFill="1" applyBorder="1" applyAlignment="1">
      <alignment horizontal="center" vertical="center" wrapText="1"/>
    </xf>
    <xf numFmtId="0" fontId="45" fillId="0" borderId="0" xfId="48" applyFont="1" applyFill="1" applyAlignment="1">
      <alignment horizontal="center" vertical="center" wrapText="1"/>
    </xf>
    <xf numFmtId="0" fontId="41" fillId="0" borderId="10" xfId="40" applyFont="1" applyBorder="1" applyAlignment="1" applyProtection="1">
      <alignment horizontal="center" vertical="center" wrapText="1"/>
    </xf>
    <xf numFmtId="0" fontId="41" fillId="0" borderId="10" xfId="40" applyFont="1" applyBorder="1" applyAlignment="1" applyProtection="1">
      <alignment horizontal="center"/>
    </xf>
    <xf numFmtId="0" fontId="41" fillId="0" borderId="0" xfId="44" applyFont="1"/>
    <xf numFmtId="3" fontId="9" fillId="0" borderId="10" xfId="40" applyNumberFormat="1" applyFont="1" applyBorder="1" applyAlignment="1" applyProtection="1">
      <alignment horizontal="right" vertical="center" wrapText="1"/>
    </xf>
    <xf numFmtId="3" fontId="9" fillId="0" borderId="10" xfId="40" applyNumberFormat="1" applyFont="1" applyFill="1" applyBorder="1" applyAlignment="1" applyProtection="1">
      <alignment horizontal="right" vertical="center" wrapText="1"/>
    </xf>
    <xf numFmtId="3" fontId="9" fillId="0" borderId="10" xfId="40" applyNumberFormat="1" applyFont="1" applyFill="1" applyBorder="1" applyAlignment="1" applyProtection="1">
      <alignment horizontal="right" vertical="center" wrapText="1"/>
      <protection locked="0"/>
    </xf>
    <xf numFmtId="3" fontId="9" fillId="0" borderId="10" xfId="40" applyNumberFormat="1" applyFont="1" applyFill="1" applyBorder="1" applyAlignment="1" applyProtection="1">
      <alignment horizontal="right"/>
      <protection locked="0"/>
    </xf>
    <xf numFmtId="3" fontId="9" fillId="0" borderId="10" xfId="40" applyNumberFormat="1" applyFont="1" applyFill="1" applyBorder="1" applyAlignment="1" applyProtection="1">
      <alignment horizontal="right"/>
    </xf>
    <xf numFmtId="3" fontId="8" fillId="0" borderId="10" xfId="40" applyNumberFormat="1" applyFont="1" applyFill="1" applyBorder="1" applyAlignment="1" applyProtection="1">
      <alignment horizontal="right" vertical="center" wrapText="1"/>
    </xf>
    <xf numFmtId="0" fontId="8" fillId="0" borderId="10" xfId="40" applyFont="1" applyBorder="1" applyAlignment="1" applyProtection="1">
      <alignment horizontal="right" vertical="center" wrapText="1"/>
    </xf>
    <xf numFmtId="0" fontId="50" fillId="0" borderId="10" xfId="43" applyFont="1" applyFill="1" applyBorder="1" applyAlignment="1" applyProtection="1">
      <alignment horizontal="centerContinuous"/>
    </xf>
    <xf numFmtId="0" fontId="50" fillId="0" borderId="10" xfId="43" applyFont="1" applyFill="1" applyBorder="1" applyAlignment="1" applyProtection="1">
      <alignment horizontal="center"/>
    </xf>
    <xf numFmtId="0" fontId="50" fillId="0" borderId="10" xfId="43" applyFont="1" applyFill="1" applyBorder="1" applyAlignment="1" applyProtection="1">
      <alignment horizontal="center" vertical="center" wrapText="1"/>
    </xf>
    <xf numFmtId="0" fontId="50" fillId="0" borderId="0" xfId="44" applyFont="1" applyFill="1"/>
    <xf numFmtId="0" fontId="15" fillId="0" borderId="10" xfId="45" applyFont="1" applyFill="1" applyBorder="1" applyAlignment="1" applyProtection="1">
      <alignment horizontal="left" vertical="top" indent="2"/>
    </xf>
    <xf numFmtId="1" fontId="15" fillId="0" borderId="10" xfId="45" applyNumberFormat="1" applyFont="1" applyFill="1" applyBorder="1" applyAlignment="1" applyProtection="1">
      <alignment horizontal="left" vertical="top" indent="2"/>
    </xf>
    <xf numFmtId="1" fontId="15" fillId="0" borderId="10" xfId="45" applyNumberFormat="1" applyFont="1" applyFill="1" applyBorder="1" applyAlignment="1" applyProtection="1">
      <alignment horizontal="left" vertical="top" wrapText="1" indent="2"/>
    </xf>
    <xf numFmtId="0" fontId="7" fillId="0" borderId="10" xfId="48" applyFont="1" applyFill="1" applyBorder="1" applyAlignment="1" applyProtection="1">
      <alignment horizontal="right"/>
    </xf>
    <xf numFmtId="0" fontId="9" fillId="0" borderId="10" xfId="44" applyFont="1" applyBorder="1" applyProtection="1"/>
    <xf numFmtId="49" fontId="44" fillId="0" borderId="15" xfId="40" applyNumberFormat="1" applyFont="1" applyBorder="1" applyAlignment="1" applyProtection="1">
      <alignment horizontal="center" vertical="center" wrapText="1"/>
    </xf>
    <xf numFmtId="0" fontId="51" fillId="0" borderId="10" xfId="40" applyFont="1" applyBorder="1" applyAlignment="1" applyProtection="1">
      <alignment horizontal="center" vertical="center" wrapText="1"/>
    </xf>
    <xf numFmtId="49" fontId="51" fillId="0" borderId="15" xfId="40" applyNumberFormat="1" applyFont="1" applyBorder="1" applyAlignment="1" applyProtection="1">
      <alignment horizontal="center" vertical="center" wrapText="1"/>
    </xf>
    <xf numFmtId="0" fontId="51" fillId="0" borderId="0" xfId="40" applyFont="1" applyBorder="1" applyProtection="1"/>
    <xf numFmtId="0" fontId="51" fillId="0" borderId="0" xfId="44" applyFont="1" applyProtection="1"/>
    <xf numFmtId="0" fontId="51" fillId="0" borderId="0" xfId="44" applyFont="1"/>
    <xf numFmtId="3" fontId="9" fillId="0" borderId="10" xfId="43" applyNumberFormat="1" applyFont="1" applyFill="1" applyBorder="1" applyAlignment="1" applyProtection="1">
      <alignment horizontal="left" vertical="center" wrapText="1"/>
    </xf>
    <xf numFmtId="0" fontId="9" fillId="0" borderId="10" xfId="43" applyFont="1" applyFill="1" applyBorder="1" applyAlignment="1" applyProtection="1">
      <alignment horizontal="left" indent="1"/>
    </xf>
    <xf numFmtId="0" fontId="9" fillId="0" borderId="10" xfId="43" applyFont="1" applyFill="1" applyBorder="1" applyAlignment="1" applyProtection="1">
      <alignment horizontal="left" vertical="justify" indent="1"/>
    </xf>
    <xf numFmtId="0" fontId="39" fillId="0" borderId="0" xfId="43" applyFont="1" applyFill="1" applyProtection="1">
      <protection locked="0"/>
    </xf>
    <xf numFmtId="3" fontId="8" fillId="0" borderId="0" xfId="40" applyNumberFormat="1" applyFont="1" applyBorder="1" applyAlignment="1" applyProtection="1">
      <alignment horizontal="left" vertical="center" wrapText="1"/>
    </xf>
    <xf numFmtId="0" fontId="8" fillId="0" borderId="11" xfId="40" applyFont="1" applyBorder="1" applyAlignment="1" applyProtection="1">
      <alignment horizontal="center" vertical="center" wrapText="1"/>
    </xf>
    <xf numFmtId="1" fontId="8" fillId="0" borderId="13" xfId="40" applyNumberFormat="1" applyFont="1" applyBorder="1" applyAlignment="1" applyProtection="1">
      <alignment horizontal="center" vertical="center" wrapText="1"/>
    </xf>
    <xf numFmtId="0" fontId="8" fillId="0" borderId="10" xfId="40" applyFont="1" applyBorder="1" applyAlignment="1" applyProtection="1">
      <alignment horizontal="center"/>
    </xf>
    <xf numFmtId="0" fontId="8" fillId="0" borderId="0" xfId="40" applyFont="1" applyBorder="1" applyAlignment="1" applyProtection="1">
      <alignment horizontal="center"/>
    </xf>
    <xf numFmtId="0" fontId="4" fillId="0" borderId="0" xfId="45" applyFont="1" applyAlignment="1" applyProtection="1">
      <alignment vertical="top"/>
    </xf>
    <xf numFmtId="49" fontId="44" fillId="0" borderId="0" xfId="40" applyNumberFormat="1" applyFont="1" applyAlignment="1" applyProtection="1">
      <alignment horizontal="center" vertical="center"/>
    </xf>
    <xf numFmtId="49" fontId="44" fillId="0" borderId="0" xfId="40" applyNumberFormat="1" applyFont="1" applyAlignment="1" applyProtection="1">
      <alignment horizontal="left" vertical="center" wrapText="1"/>
    </xf>
    <xf numFmtId="49" fontId="44" fillId="0" borderId="17" xfId="40" applyNumberFormat="1" applyFont="1" applyBorder="1" applyAlignment="1" applyProtection="1">
      <alignment horizontal="center" vertical="center" wrapText="1"/>
    </xf>
    <xf numFmtId="49" fontId="50" fillId="0" borderId="10" xfId="40" applyNumberFormat="1" applyFont="1" applyBorder="1" applyAlignment="1" applyProtection="1">
      <alignment horizontal="center" vertical="center" wrapText="1"/>
    </xf>
    <xf numFmtId="49" fontId="44" fillId="0" borderId="10" xfId="40" applyNumberFormat="1" applyFont="1" applyBorder="1" applyAlignment="1" applyProtection="1">
      <alignment horizontal="center" vertical="center" wrapText="1"/>
    </xf>
    <xf numFmtId="49" fontId="52" fillId="0" borderId="10" xfId="40" applyNumberFormat="1" applyFont="1" applyBorder="1" applyAlignment="1" applyProtection="1">
      <alignment horizontal="center" vertical="center" wrapText="1"/>
    </xf>
    <xf numFmtId="49" fontId="44" fillId="0" borderId="10" xfId="40" applyNumberFormat="1" applyFont="1" applyBorder="1" applyAlignment="1" applyProtection="1">
      <alignment horizontal="left" vertical="center" wrapText="1"/>
    </xf>
    <xf numFmtId="49" fontId="44" fillId="0" borderId="0" xfId="40" applyNumberFormat="1" applyFont="1" applyBorder="1" applyAlignment="1" applyProtection="1">
      <alignment horizontal="left" vertical="center" wrapText="1"/>
    </xf>
    <xf numFmtId="49" fontId="39" fillId="0" borderId="15" xfId="40" applyNumberFormat="1" applyFont="1" applyBorder="1" applyAlignment="1" applyProtection="1">
      <alignment horizontal="center" vertical="center" wrapText="1"/>
    </xf>
    <xf numFmtId="49" fontId="39" fillId="0" borderId="10" xfId="40" applyNumberFormat="1" applyFont="1" applyBorder="1" applyAlignment="1" applyProtection="1">
      <alignment horizontal="center" vertical="center" wrapText="1"/>
    </xf>
    <xf numFmtId="49" fontId="52" fillId="0" borderId="0" xfId="40" applyNumberFormat="1" applyFont="1" applyBorder="1" applyAlignment="1" applyProtection="1">
      <alignment horizontal="center" vertical="center" wrapText="1"/>
    </xf>
    <xf numFmtId="49" fontId="44" fillId="0" borderId="0" xfId="40" applyNumberFormat="1" applyFont="1" applyBorder="1" applyAlignment="1" applyProtection="1">
      <alignment horizontal="center" vertical="center" wrapText="1"/>
    </xf>
    <xf numFmtId="49" fontId="50" fillId="0" borderId="0" xfId="40" applyNumberFormat="1" applyFont="1" applyBorder="1" applyAlignment="1" applyProtection="1">
      <alignment horizontal="left" vertical="center" wrapText="1"/>
    </xf>
    <xf numFmtId="49" fontId="52" fillId="0" borderId="0" xfId="40" applyNumberFormat="1" applyFont="1" applyAlignment="1" applyProtection="1">
      <alignment horizontal="left" vertical="center" wrapText="1"/>
      <protection locked="0"/>
    </xf>
    <xf numFmtId="49" fontId="52" fillId="0" borderId="0" xfId="44" applyNumberFormat="1" applyFont="1" applyProtection="1">
      <protection locked="0"/>
    </xf>
    <xf numFmtId="49" fontId="52" fillId="0" borderId="0" xfId="44" applyNumberFormat="1" applyFont="1"/>
    <xf numFmtId="0" fontId="9" fillId="0" borderId="10" xfId="41" applyFont="1" applyBorder="1" applyAlignment="1" applyProtection="1">
      <alignment horizontal="left" vertical="center" wrapText="1" indent="1"/>
    </xf>
    <xf numFmtId="49" fontId="13" fillId="0" borderId="0" xfId="41" applyNumberFormat="1" applyFont="1" applyAlignment="1" applyProtection="1">
      <alignment vertical="center"/>
    </xf>
    <xf numFmtId="0" fontId="4" fillId="0" borderId="10" xfId="43" applyFont="1" applyBorder="1" applyAlignment="1" applyProtection="1">
      <alignment horizontal="center"/>
      <protection locked="0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9" fillId="0" borderId="0" xfId="47" applyFont="1" applyBorder="1" applyAlignment="1" applyProtection="1">
      <alignment horizontal="centerContinuous"/>
    </xf>
    <xf numFmtId="166" fontId="9" fillId="0" borderId="23" xfId="45" applyNumberFormat="1" applyFont="1" applyBorder="1" applyAlignment="1" applyProtection="1">
      <alignment horizontal="left" vertical="top" wrapText="1"/>
    </xf>
    <xf numFmtId="1" fontId="9" fillId="0" borderId="0" xfId="47" applyNumberFormat="1" applyFont="1" applyBorder="1" applyProtection="1">
      <protection locked="0"/>
    </xf>
    <xf numFmtId="0" fontId="9" fillId="0" borderId="0" xfId="47" applyFont="1"/>
    <xf numFmtId="0" fontId="8" fillId="0" borderId="0" xfId="45" applyFont="1" applyBorder="1" applyAlignment="1" applyProtection="1">
      <alignment horizontal="left" vertical="top" wrapText="1"/>
      <protection locked="0"/>
    </xf>
    <xf numFmtId="1" fontId="9" fillId="0" borderId="0" xfId="47" applyNumberFormat="1" applyFont="1" applyBorder="1"/>
    <xf numFmtId="0" fontId="9" fillId="0" borderId="0" xfId="47" applyFont="1" applyBorder="1"/>
    <xf numFmtId="0" fontId="9" fillId="0" borderId="0" xfId="47" applyFont="1" applyProtection="1"/>
    <xf numFmtId="1" fontId="9" fillId="0" borderId="0" xfId="47" applyNumberFormat="1" applyFont="1" applyProtection="1">
      <protection locked="0"/>
    </xf>
    <xf numFmtId="1" fontId="9" fillId="0" borderId="0" xfId="47" applyNumberFormat="1" applyFont="1"/>
    <xf numFmtId="0" fontId="9" fillId="0" borderId="0" xfId="45" applyFont="1" applyBorder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left" vertical="top"/>
      <protection locked="0"/>
    </xf>
    <xf numFmtId="0" fontId="6" fillId="0" borderId="10" xfId="45" applyFont="1" applyFill="1" applyBorder="1" applyAlignment="1" applyProtection="1">
      <alignment vertical="top"/>
    </xf>
    <xf numFmtId="0" fontId="7" fillId="0" borderId="10" xfId="45" applyFont="1" applyFill="1" applyBorder="1" applyAlignment="1" applyProtection="1">
      <alignment vertical="top"/>
    </xf>
    <xf numFmtId="0" fontId="42" fillId="0" borderId="10" xfId="46" applyFont="1" applyFill="1" applyBorder="1" applyAlignment="1" applyProtection="1">
      <alignment horizontal="center" vertical="center" wrapText="1"/>
    </xf>
    <xf numFmtId="49" fontId="42" fillId="0" borderId="10" xfId="46" applyNumberFormat="1" applyFont="1" applyFill="1" applyBorder="1" applyAlignment="1" applyProtection="1">
      <alignment horizontal="center" vertical="center" wrapText="1"/>
    </xf>
    <xf numFmtId="0" fontId="41" fillId="0" borderId="0" xfId="46" applyFont="1" applyFill="1" applyBorder="1" applyAlignment="1" applyProtection="1">
      <alignment horizontal="center" wrapText="1"/>
    </xf>
    <xf numFmtId="0" fontId="41" fillId="0" borderId="0" xfId="46" applyFont="1" applyFill="1" applyAlignment="1" applyProtection="1">
      <alignment wrapText="1"/>
    </xf>
    <xf numFmtId="3" fontId="15" fillId="0" borderId="10" xfId="45" applyNumberFormat="1" applyFont="1" applyFill="1" applyBorder="1" applyAlignment="1" applyProtection="1">
      <alignment vertical="top" wrapText="1"/>
    </xf>
    <xf numFmtId="3" fontId="9" fillId="0" borderId="0" xfId="44" applyNumberFormat="1" applyFont="1" applyFill="1" applyProtection="1">
      <protection locked="0"/>
    </xf>
    <xf numFmtId="3" fontId="9" fillId="0" borderId="0" xfId="43" applyNumberFormat="1" applyFont="1" applyFill="1" applyAlignment="1" applyProtection="1">
      <alignment horizontal="left" vertical="center" wrapText="1"/>
      <protection locked="0"/>
    </xf>
    <xf numFmtId="0" fontId="8" fillId="19" borderId="10" xfId="48" applyFont="1" applyFill="1" applyBorder="1" applyAlignment="1">
      <alignment vertical="center" wrapText="1"/>
    </xf>
    <xf numFmtId="49" fontId="8" fillId="19" borderId="10" xfId="48" applyNumberFormat="1" applyFont="1" applyFill="1" applyBorder="1" applyAlignment="1">
      <alignment horizontal="center" vertical="center" wrapText="1"/>
    </xf>
    <xf numFmtId="3" fontId="8" fillId="19" borderId="10" xfId="48" applyNumberFormat="1" applyFont="1" applyFill="1" applyBorder="1" applyAlignment="1" applyProtection="1">
      <alignment vertical="center"/>
      <protection locked="0"/>
    </xf>
    <xf numFmtId="3" fontId="8" fillId="19" borderId="10" xfId="48" applyNumberFormat="1" applyFont="1" applyFill="1" applyBorder="1" applyAlignment="1" applyProtection="1">
      <alignment vertical="center"/>
    </xf>
    <xf numFmtId="3" fontId="8" fillId="19" borderId="17" xfId="48" applyNumberFormat="1" applyFont="1" applyFill="1" applyBorder="1" applyAlignment="1" applyProtection="1">
      <alignment vertical="center"/>
    </xf>
    <xf numFmtId="0" fontId="8" fillId="0" borderId="0" xfId="48" applyFont="1" applyFill="1" applyBorder="1" applyProtection="1"/>
    <xf numFmtId="168" fontId="9" fillId="0" borderId="0" xfId="51" applyNumberFormat="1" applyFont="1" applyFill="1" applyBorder="1" applyProtection="1">
      <protection locked="0"/>
    </xf>
    <xf numFmtId="0" fontId="14" fillId="19" borderId="10" xfId="45" applyFont="1" applyFill="1" applyBorder="1" applyAlignment="1" applyProtection="1">
      <alignment horizontal="right" vertical="top"/>
    </xf>
    <xf numFmtId="1" fontId="42" fillId="19" borderId="10" xfId="45" applyNumberFormat="1" applyFont="1" applyFill="1" applyBorder="1" applyAlignment="1" applyProtection="1">
      <alignment horizontal="center" vertical="top" wrapText="1"/>
    </xf>
    <xf numFmtId="3" fontId="3" fillId="19" borderId="10" xfId="45" applyNumberFormat="1" applyFont="1" applyFill="1" applyBorder="1" applyAlignment="1" applyProtection="1">
      <alignment vertical="top" wrapText="1"/>
    </xf>
    <xf numFmtId="1" fontId="14" fillId="19" borderId="10" xfId="45" applyNumberFormat="1" applyFont="1" applyFill="1" applyBorder="1" applyAlignment="1" applyProtection="1">
      <alignment horizontal="right" vertical="top"/>
    </xf>
    <xf numFmtId="0" fontId="14" fillId="19" borderId="10" xfId="45" applyFont="1" applyFill="1" applyBorder="1" applyAlignment="1" applyProtection="1">
      <alignment horizontal="right" vertical="top" wrapText="1"/>
    </xf>
    <xf numFmtId="1" fontId="14" fillId="19" borderId="10" xfId="45" applyNumberFormat="1" applyFont="1" applyFill="1" applyBorder="1" applyAlignment="1" applyProtection="1">
      <alignment vertical="top" wrapText="1"/>
    </xf>
    <xf numFmtId="3" fontId="3" fillId="19" borderId="10" xfId="45" applyNumberFormat="1" applyFont="1" applyFill="1" applyBorder="1" applyAlignment="1" applyProtection="1">
      <alignment vertical="top" wrapText="1"/>
      <protection locked="0"/>
    </xf>
    <xf numFmtId="49" fontId="42" fillId="19" borderId="10" xfId="45" applyNumberFormat="1" applyFont="1" applyFill="1" applyBorder="1" applyAlignment="1" applyProtection="1">
      <alignment horizontal="center" vertical="top" wrapText="1"/>
    </xf>
    <xf numFmtId="0" fontId="14" fillId="19" borderId="10" xfId="45" applyFont="1" applyFill="1" applyBorder="1" applyAlignment="1" applyProtection="1">
      <alignment vertical="top" wrapText="1"/>
    </xf>
    <xf numFmtId="1" fontId="14" fillId="19" borderId="10" xfId="45" applyNumberFormat="1" applyFont="1" applyFill="1" applyBorder="1" applyAlignment="1" applyProtection="1">
      <alignment horizontal="right" vertical="top" wrapText="1"/>
    </xf>
    <xf numFmtId="0" fontId="14" fillId="19" borderId="10" xfId="45" applyNumberFormat="1" applyFont="1" applyFill="1" applyBorder="1" applyAlignment="1" applyProtection="1">
      <alignment horizontal="right" vertical="top" wrapText="1"/>
    </xf>
    <xf numFmtId="49" fontId="14" fillId="19" borderId="10" xfId="45" applyNumberFormat="1" applyFont="1" applyFill="1" applyBorder="1" applyAlignment="1" applyProtection="1">
      <alignment vertical="center" wrapText="1"/>
    </xf>
    <xf numFmtId="0" fontId="9" fillId="19" borderId="10" xfId="43" applyFont="1" applyFill="1" applyBorder="1" applyProtection="1"/>
    <xf numFmtId="3" fontId="8" fillId="19" borderId="10" xfId="43" applyNumberFormat="1" applyFont="1" applyFill="1" applyBorder="1" applyAlignment="1" applyProtection="1">
      <alignment horizontal="right" vertical="center" wrapText="1" indent="1"/>
    </xf>
    <xf numFmtId="0" fontId="8" fillId="19" borderId="10" xfId="43" applyFont="1" applyFill="1" applyBorder="1" applyProtection="1"/>
    <xf numFmtId="3" fontId="8" fillId="19" borderId="17" xfId="43" applyNumberFormat="1" applyFont="1" applyFill="1" applyBorder="1" applyAlignment="1" applyProtection="1">
      <alignment horizontal="right" vertical="center" wrapText="1" indent="1"/>
    </xf>
    <xf numFmtId="0" fontId="8" fillId="19" borderId="10" xfId="47" applyFont="1" applyFill="1" applyBorder="1" applyAlignment="1" applyProtection="1">
      <alignment vertical="center" wrapText="1"/>
    </xf>
    <xf numFmtId="0" fontId="42" fillId="19" borderId="10" xfId="47" applyFont="1" applyFill="1" applyBorder="1" applyAlignment="1" applyProtection="1">
      <alignment horizontal="center" vertical="center" wrapText="1"/>
    </xf>
    <xf numFmtId="3" fontId="8" fillId="19" borderId="10" xfId="47" applyNumberFormat="1" applyFont="1" applyFill="1" applyBorder="1" applyAlignment="1" applyProtection="1">
      <alignment vertical="center"/>
    </xf>
    <xf numFmtId="0" fontId="42" fillId="19" borderId="10" xfId="47" applyFont="1" applyFill="1" applyBorder="1" applyAlignment="1" applyProtection="1">
      <alignment horizontal="center" wrapText="1"/>
    </xf>
    <xf numFmtId="3" fontId="8" fillId="19" borderId="10" xfId="47" applyNumberFormat="1" applyFont="1" applyFill="1" applyBorder="1" applyProtection="1"/>
    <xf numFmtId="0" fontId="8" fillId="19" borderId="10" xfId="47" applyFont="1" applyFill="1" applyBorder="1" applyAlignment="1" applyProtection="1">
      <alignment horizontal="right" vertical="center" wrapText="1"/>
    </xf>
    <xf numFmtId="0" fontId="8" fillId="19" borderId="10" xfId="47" applyFont="1" applyFill="1" applyBorder="1" applyAlignment="1" applyProtection="1">
      <alignment horizontal="left" vertical="center" wrapText="1"/>
    </xf>
    <xf numFmtId="49" fontId="42" fillId="19" borderId="10" xfId="47" applyNumberFormat="1" applyFont="1" applyFill="1" applyBorder="1" applyAlignment="1" applyProtection="1">
      <alignment horizontal="center" vertical="center" wrapText="1"/>
    </xf>
    <xf numFmtId="3" fontId="42" fillId="19" borderId="10" xfId="47" applyNumberFormat="1" applyFont="1" applyFill="1" applyBorder="1" applyAlignment="1" applyProtection="1">
      <alignment horizontal="center" vertical="center"/>
    </xf>
    <xf numFmtId="49" fontId="42" fillId="19" borderId="10" xfId="47" applyNumberFormat="1" applyFont="1" applyFill="1" applyBorder="1" applyAlignment="1" applyProtection="1">
      <alignment horizontal="center" wrapText="1"/>
    </xf>
    <xf numFmtId="0" fontId="8" fillId="19" borderId="10" xfId="46" applyFont="1" applyFill="1" applyBorder="1" applyAlignment="1" applyProtection="1">
      <alignment horizontal="right" wrapText="1"/>
    </xf>
    <xf numFmtId="3" fontId="8" fillId="19" borderId="10" xfId="46" applyNumberFormat="1" applyFont="1" applyFill="1" applyBorder="1" applyAlignment="1" applyProtection="1">
      <alignment wrapText="1"/>
    </xf>
    <xf numFmtId="0" fontId="10" fillId="19" borderId="10" xfId="46" applyFont="1" applyFill="1" applyBorder="1" applyAlignment="1" applyProtection="1">
      <alignment wrapText="1"/>
    </xf>
    <xf numFmtId="3" fontId="8" fillId="19" borderId="10" xfId="46" applyNumberFormat="1" applyFont="1" applyFill="1" applyBorder="1" applyAlignment="1" applyProtection="1">
      <alignment wrapText="1"/>
      <protection locked="0"/>
    </xf>
    <xf numFmtId="0" fontId="7" fillId="0" borderId="0" xfId="48" applyFont="1" applyFill="1" applyAlignment="1" applyProtection="1">
      <alignment horizontal="right"/>
    </xf>
    <xf numFmtId="0" fontId="7" fillId="0" borderId="0" xfId="43" applyFont="1" applyAlignment="1" applyProtection="1">
      <alignment horizontal="right"/>
    </xf>
    <xf numFmtId="3" fontId="36" fillId="0" borderId="0" xfId="0" applyNumberFormat="1" applyFont="1"/>
    <xf numFmtId="3" fontId="35" fillId="0" borderId="0" xfId="0" applyNumberFormat="1" applyFont="1" applyAlignment="1">
      <alignment horizontal="center"/>
    </xf>
    <xf numFmtId="3" fontId="36" fillId="0" borderId="14" xfId="0" applyNumberFormat="1" applyFont="1" applyBorder="1"/>
    <xf numFmtId="0" fontId="7" fillId="0" borderId="0" xfId="43" applyFont="1" applyAlignment="1" applyProtection="1">
      <alignment horizontal="center"/>
    </xf>
    <xf numFmtId="0" fontId="8" fillId="0" borderId="0" xfId="43" applyFont="1" applyFill="1" applyAlignment="1" applyProtection="1">
      <alignment horizontal="right"/>
    </xf>
    <xf numFmtId="49" fontId="45" fillId="0" borderId="17" xfId="41" applyNumberFormat="1" applyFont="1" applyBorder="1" applyAlignment="1" applyProtection="1">
      <alignment horizontal="center" vertical="center" wrapText="1"/>
    </xf>
    <xf numFmtId="49" fontId="45" fillId="0" borderId="19" xfId="41" applyNumberFormat="1" applyFont="1" applyBorder="1" applyAlignment="1" applyProtection="1">
      <alignment horizontal="center" vertical="center" wrapText="1"/>
    </xf>
    <xf numFmtId="49" fontId="45" fillId="0" borderId="15" xfId="41" applyNumberFormat="1" applyFont="1" applyBorder="1" applyAlignment="1" applyProtection="1">
      <alignment horizontal="center" vertical="center" wrapText="1"/>
    </xf>
    <xf numFmtId="49" fontId="41" fillId="0" borderId="15" xfId="41" applyNumberFormat="1" applyFont="1" applyBorder="1" applyAlignment="1" applyProtection="1">
      <alignment horizontal="center" vertical="center" wrapText="1"/>
    </xf>
    <xf numFmtId="49" fontId="45" fillId="0" borderId="10" xfId="41" applyNumberFormat="1" applyFont="1" applyBorder="1" applyAlignment="1" applyProtection="1">
      <alignment horizontal="left" vertical="center" wrapText="1"/>
    </xf>
    <xf numFmtId="49" fontId="40" fillId="0" borderId="10" xfId="41" applyNumberFormat="1" applyFont="1" applyBorder="1" applyAlignment="1" applyProtection="1">
      <alignment horizontal="center" vertical="center" wrapText="1"/>
    </xf>
    <xf numFmtId="49" fontId="42" fillId="0" borderId="10" xfId="41" applyNumberFormat="1" applyFont="1" applyBorder="1" applyAlignment="1" applyProtection="1">
      <alignment horizontal="center" vertical="center" wrapText="1"/>
    </xf>
    <xf numFmtId="49" fontId="45" fillId="0" borderId="10" xfId="41" applyNumberFormat="1" applyFont="1" applyBorder="1" applyAlignment="1" applyProtection="1">
      <alignment horizontal="center" vertical="center" wrapText="1"/>
    </xf>
    <xf numFmtId="49" fontId="40" fillId="0" borderId="10" xfId="41" applyNumberFormat="1" applyFont="1" applyFill="1" applyBorder="1" applyAlignment="1" applyProtection="1">
      <alignment horizontal="center" vertical="center" wrapText="1"/>
    </xf>
    <xf numFmtId="1" fontId="40" fillId="0" borderId="0" xfId="47" applyNumberFormat="1" applyFont="1" applyFill="1" applyBorder="1" applyProtection="1">
      <protection locked="0"/>
    </xf>
    <xf numFmtId="1" fontId="40" fillId="0" borderId="0" xfId="47" applyNumberFormat="1" applyFont="1" applyBorder="1" applyProtection="1">
      <protection locked="0"/>
    </xf>
    <xf numFmtId="0" fontId="40" fillId="0" borderId="0" xfId="47" applyFont="1" applyFill="1"/>
    <xf numFmtId="1" fontId="8" fillId="0" borderId="0" xfId="47" applyNumberFormat="1" applyFont="1" applyBorder="1" applyProtection="1">
      <protection locked="0"/>
    </xf>
    <xf numFmtId="0" fontId="49" fillId="0" borderId="0" xfId="45" applyFont="1" applyFill="1" applyBorder="1" applyAlignment="1" applyProtection="1">
      <alignment vertical="top"/>
      <protection locked="0"/>
    </xf>
    <xf numFmtId="0" fontId="5" fillId="0" borderId="0" xfId="45" applyFont="1" applyFill="1" applyBorder="1" applyAlignment="1" applyProtection="1">
      <alignment vertical="top" wrapText="1"/>
      <protection locked="0"/>
    </xf>
    <xf numFmtId="3" fontId="5" fillId="0" borderId="0" xfId="45" applyNumberFormat="1" applyFont="1" applyFill="1" applyBorder="1" applyAlignment="1" applyProtection="1">
      <alignment vertical="top" wrapText="1"/>
      <protection locked="0"/>
    </xf>
    <xf numFmtId="1" fontId="49" fillId="0" borderId="0" xfId="45" applyNumberFormat="1" applyFont="1" applyFill="1" applyBorder="1" applyAlignment="1" applyProtection="1">
      <alignment vertical="top" wrapText="1"/>
      <protection locked="0"/>
    </xf>
    <xf numFmtId="3" fontId="49" fillId="0" borderId="0" xfId="45" applyNumberFormat="1" applyFont="1" applyFill="1" applyAlignment="1" applyProtection="1">
      <alignment vertical="top" wrapText="1"/>
      <protection locked="0"/>
    </xf>
    <xf numFmtId="0" fontId="49" fillId="0" borderId="0" xfId="45" applyFont="1" applyFill="1" applyAlignment="1">
      <alignment vertical="top"/>
    </xf>
    <xf numFmtId="1" fontId="49" fillId="0" borderId="0" xfId="45" applyNumberFormat="1" applyFont="1" applyFill="1" applyAlignment="1">
      <alignment vertical="top"/>
    </xf>
    <xf numFmtId="3" fontId="9" fillId="19" borderId="10" xfId="47" applyNumberFormat="1" applyFont="1" applyFill="1" applyBorder="1" applyAlignment="1" applyProtection="1">
      <alignment vertical="center"/>
    </xf>
    <xf numFmtId="0" fontId="41" fillId="0" borderId="0" xfId="46" applyFont="1" applyFill="1" applyAlignment="1" applyProtection="1">
      <alignment horizontal="left" wrapText="1" indent="1"/>
      <protection locked="0"/>
    </xf>
    <xf numFmtId="0" fontId="42" fillId="0" borderId="0" xfId="46" applyFont="1" applyFill="1" applyBorder="1" applyAlignment="1" applyProtection="1">
      <alignment horizontal="left" vertical="center" wrapText="1" indent="1"/>
      <protection locked="0"/>
    </xf>
    <xf numFmtId="0" fontId="42" fillId="0" borderId="0" xfId="46" applyFont="1" applyFill="1" applyBorder="1" applyAlignment="1" applyProtection="1">
      <alignment horizontal="left" vertical="center" wrapText="1" indent="1"/>
    </xf>
    <xf numFmtId="0" fontId="42" fillId="0" borderId="10" xfId="46" applyFont="1" applyFill="1" applyBorder="1" applyAlignment="1" applyProtection="1">
      <alignment horizontal="left" vertical="center" wrapText="1" indent="1"/>
    </xf>
    <xf numFmtId="49" fontId="42" fillId="0" borderId="10" xfId="46" applyNumberFormat="1" applyFont="1" applyFill="1" applyBorder="1" applyAlignment="1" applyProtection="1">
      <alignment horizontal="left" wrapText="1" indent="1"/>
    </xf>
    <xf numFmtId="49" fontId="41" fillId="0" borderId="10" xfId="46" applyNumberFormat="1" applyFont="1" applyFill="1" applyBorder="1" applyAlignment="1" applyProtection="1">
      <alignment horizontal="left" wrapText="1" indent="1"/>
    </xf>
    <xf numFmtId="49" fontId="42" fillId="19" borderId="10" xfId="46" applyNumberFormat="1" applyFont="1" applyFill="1" applyBorder="1" applyAlignment="1" applyProtection="1">
      <alignment horizontal="left" wrapText="1" indent="1"/>
    </xf>
    <xf numFmtId="49" fontId="41" fillId="0" borderId="0" xfId="46" applyNumberFormat="1" applyFont="1" applyFill="1" applyBorder="1" applyAlignment="1" applyProtection="1">
      <alignment horizontal="left" wrapText="1" indent="1"/>
    </xf>
    <xf numFmtId="49" fontId="42" fillId="0" borderId="0" xfId="0" applyNumberFormat="1" applyFont="1" applyFill="1" applyAlignment="1" applyProtection="1">
      <alignment horizontal="left" vertical="top" indent="1"/>
      <protection locked="0"/>
    </xf>
    <xf numFmtId="0" fontId="41" fillId="0" borderId="0" xfId="45" applyFont="1" applyFill="1" applyBorder="1" applyAlignment="1" applyProtection="1">
      <alignment horizontal="left" vertical="top" wrapText="1" indent="1"/>
      <protection locked="0"/>
    </xf>
    <xf numFmtId="0" fontId="41" fillId="0" borderId="0" xfId="46" applyFont="1" applyFill="1" applyAlignment="1" applyProtection="1">
      <alignment horizontal="left" wrapText="1" indent="1"/>
    </xf>
    <xf numFmtId="167" fontId="8" fillId="0" borderId="0" xfId="45" applyNumberFormat="1" applyFont="1" applyFill="1" applyBorder="1" applyAlignment="1" applyProtection="1">
      <alignment vertical="top"/>
    </xf>
    <xf numFmtId="0" fontId="52" fillId="0" borderId="0" xfId="45" applyFont="1" applyFill="1" applyAlignment="1" applyProtection="1">
      <alignment horizontal="right" vertical="center"/>
    </xf>
    <xf numFmtId="3" fontId="8" fillId="0" borderId="0" xfId="48" applyNumberFormat="1" applyFont="1" applyFill="1" applyBorder="1"/>
    <xf numFmtId="0" fontId="44" fillId="0" borderId="10" xfId="43" applyFont="1" applyFill="1" applyBorder="1" applyAlignment="1" applyProtection="1">
      <alignment horizontal="centerContinuous" vertical="center" wrapText="1"/>
    </xf>
    <xf numFmtId="0" fontId="44" fillId="0" borderId="10" xfId="43" applyFont="1" applyFill="1" applyBorder="1" applyAlignment="1" applyProtection="1">
      <alignment horizontal="center" vertical="center" wrapText="1"/>
    </xf>
    <xf numFmtId="0" fontId="44" fillId="0" borderId="0" xfId="43" applyFont="1" applyFill="1" applyAlignment="1" applyProtection="1">
      <alignment horizontal="centerContinuous"/>
      <protection locked="0"/>
    </xf>
    <xf numFmtId="0" fontId="44" fillId="0" borderId="0" xfId="43" applyFont="1" applyFill="1" applyBorder="1" applyAlignment="1" applyProtection="1">
      <alignment vertical="justify" wrapText="1"/>
    </xf>
    <xf numFmtId="0" fontId="52" fillId="0" borderId="0" xfId="43" applyFont="1" applyFill="1" applyProtection="1">
      <protection locked="0"/>
    </xf>
    <xf numFmtId="0" fontId="44" fillId="0" borderId="0" xfId="43" applyFont="1" applyFill="1" applyProtection="1">
      <protection locked="0"/>
    </xf>
    <xf numFmtId="0" fontId="52" fillId="0" borderId="0" xfId="44" applyFont="1" applyFill="1" applyProtection="1">
      <protection locked="0"/>
    </xf>
    <xf numFmtId="0" fontId="52" fillId="0" borderId="0" xfId="44" applyFont="1" applyFill="1"/>
    <xf numFmtId="49" fontId="50" fillId="0" borderId="10" xfId="43" applyNumberFormat="1" applyFont="1" applyFill="1" applyBorder="1" applyAlignment="1" applyProtection="1">
      <alignment horizontal="left" vertical="justify" wrapText="1" indent="1"/>
    </xf>
    <xf numFmtId="49" fontId="50" fillId="0" borderId="10" xfId="43" applyNumberFormat="1" applyFont="1" applyFill="1" applyBorder="1" applyAlignment="1" applyProtection="1">
      <alignment horizontal="left" vertical="center" wrapText="1" indent="1"/>
    </xf>
    <xf numFmtId="49" fontId="50" fillId="0" borderId="10" xfId="43" applyNumberFormat="1" applyFont="1" applyFill="1" applyBorder="1" applyAlignment="1" applyProtection="1">
      <alignment horizontal="left" vertical="center" indent="1"/>
    </xf>
    <xf numFmtId="49" fontId="50" fillId="0" borderId="11" xfId="43" applyNumberFormat="1" applyFont="1" applyFill="1" applyBorder="1" applyAlignment="1" applyProtection="1">
      <alignment horizontal="left" vertical="center" wrapText="1" indent="1"/>
    </xf>
    <xf numFmtId="49" fontId="50" fillId="0" borderId="15" xfId="43" applyNumberFormat="1" applyFont="1" applyFill="1" applyBorder="1" applyAlignment="1" applyProtection="1">
      <alignment horizontal="left" vertical="center" wrapText="1" indent="1"/>
    </xf>
    <xf numFmtId="0" fontId="8" fillId="19" borderId="10" xfId="43" applyFont="1" applyFill="1" applyBorder="1" applyAlignment="1" applyProtection="1">
      <alignment horizontal="right"/>
    </xf>
    <xf numFmtId="49" fontId="44" fillId="19" borderId="17" xfId="43" applyNumberFormat="1" applyFont="1" applyFill="1" applyBorder="1" applyAlignment="1" applyProtection="1">
      <alignment horizontal="left" vertical="center" wrapText="1" indent="1"/>
    </xf>
    <xf numFmtId="49" fontId="44" fillId="19" borderId="10" xfId="43" applyNumberFormat="1" applyFont="1" applyFill="1" applyBorder="1" applyAlignment="1" applyProtection="1">
      <alignment horizontal="left" vertical="center" wrapText="1" indent="1"/>
    </xf>
    <xf numFmtId="3" fontId="40" fillId="0" borderId="0" xfId="47" applyNumberFormat="1" applyFont="1" applyFill="1" applyBorder="1" applyAlignment="1" applyProtection="1">
      <alignment wrapText="1"/>
      <protection locked="0"/>
    </xf>
    <xf numFmtId="3" fontId="8" fillId="0" borderId="10" xfId="43" applyNumberFormat="1" applyFont="1" applyFill="1" applyBorder="1" applyAlignment="1" applyProtection="1">
      <alignment horizontal="right" vertical="center" wrapText="1" indent="1"/>
      <protection locked="0"/>
    </xf>
    <xf numFmtId="3" fontId="8" fillId="0" borderId="10" xfId="43" applyNumberFormat="1" applyFont="1" applyFill="1" applyBorder="1" applyAlignment="1" applyProtection="1">
      <alignment horizontal="right" vertical="center" wrapText="1" indent="1"/>
    </xf>
    <xf numFmtId="3" fontId="9" fillId="0" borderId="0" xfId="46" applyNumberFormat="1" applyFont="1" applyFill="1" applyAlignment="1" applyProtection="1">
      <alignment wrapText="1"/>
    </xf>
    <xf numFmtId="3" fontId="9" fillId="0" borderId="0" xfId="48" applyNumberFormat="1" applyFont="1" applyFill="1" applyBorder="1" applyProtection="1">
      <protection locked="0"/>
    </xf>
    <xf numFmtId="3" fontId="13" fillId="0" borderId="10" xfId="48" applyNumberFormat="1" applyFont="1" applyFill="1" applyBorder="1" applyAlignment="1" applyProtection="1">
      <alignment vertical="center"/>
      <protection locked="0"/>
    </xf>
    <xf numFmtId="3" fontId="13" fillId="0" borderId="10" xfId="48" applyNumberFormat="1" applyFont="1" applyFill="1" applyBorder="1" applyAlignment="1" applyProtection="1">
      <alignment vertical="center"/>
    </xf>
    <xf numFmtId="1" fontId="9" fillId="0" borderId="0" xfId="48" applyNumberFormat="1" applyFont="1" applyFill="1"/>
    <xf numFmtId="1" fontId="8" fillId="0" borderId="0" xfId="48" applyNumberFormat="1" applyFont="1" applyFill="1" applyBorder="1" applyAlignment="1" applyProtection="1">
      <alignment horizontal="center" vertical="center" wrapText="1"/>
      <protection locked="0"/>
    </xf>
    <xf numFmtId="1" fontId="9" fillId="0" borderId="0" xfId="48" applyNumberFormat="1" applyFont="1" applyFill="1" applyBorder="1" applyAlignment="1" applyProtection="1">
      <alignment vertical="center"/>
      <protection locked="0"/>
    </xf>
    <xf numFmtId="3" fontId="9" fillId="0" borderId="0" xfId="46" applyNumberFormat="1" applyFont="1" applyFill="1" applyAlignment="1" applyProtection="1">
      <alignment wrapText="1"/>
      <protection locked="0"/>
    </xf>
    <xf numFmtId="3" fontId="9" fillId="0" borderId="11" xfId="48" applyNumberFormat="1" applyFont="1" applyFill="1" applyBorder="1" applyAlignment="1" applyProtection="1">
      <alignment vertical="center"/>
      <protection locked="0"/>
    </xf>
    <xf numFmtId="3" fontId="4" fillId="0" borderId="0" xfId="45" applyNumberFormat="1" applyFont="1" applyFill="1" applyAlignment="1">
      <alignment vertical="top"/>
    </xf>
    <xf numFmtId="3" fontId="9" fillId="0" borderId="0" xfId="46" applyNumberFormat="1" applyFont="1" applyFill="1" applyBorder="1" applyAlignment="1" applyProtection="1">
      <alignment wrapText="1"/>
    </xf>
    <xf numFmtId="4" fontId="4" fillId="0" borderId="0" xfId="42" applyNumberFormat="1" applyFont="1" applyAlignment="1">
      <alignment horizontal="left" vertical="center" wrapText="1"/>
    </xf>
    <xf numFmtId="4" fontId="3" fillId="0" borderId="0" xfId="42" applyNumberFormat="1" applyFont="1" applyAlignment="1">
      <alignment horizontal="centerContinuous" vertical="center" wrapText="1"/>
    </xf>
    <xf numFmtId="4" fontId="3" fillId="0" borderId="0" xfId="42" applyNumberFormat="1" applyFont="1" applyAlignment="1">
      <alignment horizontal="center" vertical="center" wrapText="1"/>
    </xf>
    <xf numFmtId="4" fontId="4" fillId="0" borderId="0" xfId="43" applyNumberFormat="1" applyFont="1" applyAlignment="1">
      <alignment horizontal="center"/>
    </xf>
    <xf numFmtId="4" fontId="4" fillId="0" borderId="0" xfId="43" applyNumberFormat="1" applyFont="1" applyBorder="1" applyAlignment="1">
      <alignment vertical="justify"/>
    </xf>
    <xf numFmtId="4" fontId="3" fillId="0" borderId="10" xfId="42" applyNumberFormat="1" applyFont="1" applyBorder="1" applyAlignment="1">
      <alignment horizontal="center" vertical="center" wrapText="1"/>
    </xf>
    <xf numFmtId="4" fontId="42" fillId="0" borderId="10" xfId="42" applyNumberFormat="1" applyFont="1" applyBorder="1" applyAlignment="1">
      <alignment horizontal="center" vertical="center" wrapText="1"/>
    </xf>
    <xf numFmtId="4" fontId="4" fillId="0" borderId="10" xfId="42" applyNumberFormat="1" applyFont="1" applyBorder="1" applyAlignment="1">
      <alignment horizontal="right" vertical="center" wrapText="1"/>
    </xf>
    <xf numFmtId="4" fontId="4" fillId="0" borderId="10" xfId="42" applyNumberFormat="1" applyFont="1" applyFill="1" applyBorder="1" applyAlignment="1" applyProtection="1">
      <alignment horizontal="right" vertical="center" wrapText="1"/>
      <protection locked="0"/>
    </xf>
    <xf numFmtId="4" fontId="3" fillId="0" borderId="10" xfId="42" applyNumberFormat="1" applyFont="1" applyFill="1" applyBorder="1" applyAlignment="1">
      <alignment horizontal="right" vertical="center" wrapText="1"/>
    </xf>
    <xf numFmtId="4" fontId="4" fillId="0" borderId="10" xfId="42" applyNumberFormat="1" applyFont="1" applyFill="1" applyBorder="1" applyAlignment="1">
      <alignment horizontal="right" vertical="center" wrapText="1"/>
    </xf>
    <xf numFmtId="4" fontId="4" fillId="0" borderId="0" xfId="42" applyNumberFormat="1" applyFont="1" applyBorder="1" applyAlignment="1">
      <alignment horizontal="left" vertical="center" wrapText="1"/>
    </xf>
    <xf numFmtId="4" fontId="4" fillId="0" borderId="0" xfId="42" applyNumberFormat="1" applyFont="1"/>
    <xf numFmtId="4" fontId="4" fillId="0" borderId="0" xfId="44" applyNumberFormat="1" applyFont="1"/>
    <xf numFmtId="3" fontId="9" fillId="0" borderId="0" xfId="48" applyNumberFormat="1" applyFont="1" applyFill="1"/>
    <xf numFmtId="3" fontId="4" fillId="0" borderId="0" xfId="45" applyNumberFormat="1" applyFont="1" applyFill="1" applyAlignment="1" applyProtection="1">
      <alignment vertical="top"/>
    </xf>
    <xf numFmtId="3" fontId="9" fillId="0" borderId="0" xfId="44" applyNumberFormat="1" applyFont="1"/>
    <xf numFmtId="1" fontId="9" fillId="0" borderId="10" xfId="40" applyNumberFormat="1" applyFont="1" applyFill="1" applyBorder="1" applyAlignment="1" applyProtection="1">
      <alignment horizontal="right" vertical="center" wrapText="1"/>
    </xf>
    <xf numFmtId="3" fontId="9" fillId="0" borderId="0" xfId="44" applyNumberFormat="1" applyFont="1" applyFill="1"/>
    <xf numFmtId="1" fontId="9" fillId="0" borderId="0" xfId="44" applyNumberFormat="1" applyFont="1" applyFill="1"/>
    <xf numFmtId="1" fontId="8" fillId="0" borderId="0" xfId="44" applyNumberFormat="1" applyFont="1" applyFill="1"/>
    <xf numFmtId="1" fontId="50" fillId="0" borderId="0" xfId="44" applyNumberFormat="1" applyFont="1" applyFill="1"/>
    <xf numFmtId="1" fontId="8" fillId="0" borderId="0" xfId="40" applyNumberFormat="1" applyFont="1" applyBorder="1" applyAlignment="1" applyProtection="1">
      <alignment horizontal="left" vertical="center" wrapText="1"/>
    </xf>
    <xf numFmtId="3" fontId="9" fillId="0" borderId="0" xfId="43" applyNumberFormat="1" applyFont="1" applyFill="1" applyProtection="1">
      <protection locked="0"/>
    </xf>
    <xf numFmtId="3" fontId="9" fillId="0" borderId="0" xfId="44" applyNumberFormat="1" applyFont="1" applyBorder="1" applyProtection="1"/>
    <xf numFmtId="3" fontId="9" fillId="0" borderId="0" xfId="47" applyNumberFormat="1" applyFont="1" applyFill="1"/>
    <xf numFmtId="3" fontId="8" fillId="0" borderId="0" xfId="45" applyNumberFormat="1" applyFont="1" applyFill="1" applyBorder="1" applyAlignment="1" applyProtection="1">
      <alignment horizontal="left" vertical="top" wrapText="1"/>
      <protection locked="0"/>
    </xf>
    <xf numFmtId="1" fontId="8" fillId="0" borderId="0" xfId="41" applyNumberFormat="1" applyFont="1" applyAlignment="1" applyProtection="1">
      <alignment horizontal="center" vertical="center" wrapText="1"/>
      <protection locked="0"/>
    </xf>
    <xf numFmtId="3" fontId="8" fillId="0" borderId="0" xfId="44" applyNumberFormat="1" applyFont="1" applyFill="1"/>
    <xf numFmtId="3" fontId="9" fillId="0" borderId="0" xfId="43" applyNumberFormat="1" applyFont="1" applyFill="1" applyAlignment="1" applyProtection="1">
      <protection locked="0"/>
    </xf>
    <xf numFmtId="4" fontId="8" fillId="0" borderId="0" xfId="48" applyNumberFormat="1" applyFont="1" applyFill="1" applyBorder="1" applyAlignment="1" applyProtection="1">
      <alignment horizontal="center" vertical="center" wrapText="1"/>
      <protection locked="0"/>
    </xf>
    <xf numFmtId="4" fontId="9" fillId="0" borderId="0" xfId="48" applyNumberFormat="1" applyFont="1" applyFill="1" applyBorder="1"/>
    <xf numFmtId="3" fontId="9" fillId="0" borderId="0" xfId="47" applyNumberFormat="1" applyFont="1"/>
    <xf numFmtId="3" fontId="3" fillId="0" borderId="0" xfId="0" applyNumberFormat="1" applyFont="1" applyFill="1" applyBorder="1" applyAlignment="1" applyProtection="1">
      <alignment horizontal="left" vertical="top"/>
      <protection locked="0"/>
    </xf>
    <xf numFmtId="3" fontId="9" fillId="20" borderId="10" xfId="46" applyNumberFormat="1" applyFont="1" applyFill="1" applyBorder="1" applyAlignment="1" applyProtection="1">
      <alignment wrapText="1"/>
      <protection locked="0"/>
    </xf>
    <xf numFmtId="3" fontId="9" fillId="0" borderId="0" xfId="43" applyNumberFormat="1" applyFont="1" applyFill="1" applyBorder="1" applyAlignment="1" applyProtection="1">
      <alignment vertical="justify" wrapText="1"/>
    </xf>
    <xf numFmtId="3" fontId="9" fillId="20" borderId="10" xfId="43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0" xfId="46" applyFont="1" applyFill="1" applyAlignment="1" applyProtection="1">
      <alignment horizontal="left" wrapText="1" indent="13"/>
      <protection locked="0"/>
    </xf>
    <xf numFmtId="3" fontId="8" fillId="0" borderId="0" xfId="48" applyNumberFormat="1" applyFont="1" applyFill="1" applyBorder="1" applyAlignment="1" applyProtection="1">
      <alignment vertical="center"/>
      <protection locked="0"/>
    </xf>
    <xf numFmtId="0" fontId="8" fillId="0" borderId="0" xfId="47" applyFont="1" applyFill="1" applyBorder="1" applyAlignment="1" applyProtection="1">
      <alignment wrapText="1"/>
    </xf>
    <xf numFmtId="0" fontId="3" fillId="0" borderId="0" xfId="45" applyFont="1" applyFill="1" applyBorder="1" applyAlignment="1" applyProtection="1">
      <alignment vertical="top" wrapText="1"/>
      <protection locked="0"/>
    </xf>
    <xf numFmtId="0" fontId="4" fillId="0" borderId="0" xfId="0" applyFont="1" applyFill="1" applyAlignment="1">
      <alignment vertical="top" wrapText="1"/>
    </xf>
    <xf numFmtId="0" fontId="4" fillId="0" borderId="18" xfId="45" applyFont="1" applyFill="1" applyBorder="1" applyAlignment="1" applyProtection="1">
      <alignment horizontal="right" vertical="top" wrapText="1"/>
      <protection locked="0"/>
    </xf>
    <xf numFmtId="0" fontId="4" fillId="0" borderId="24" xfId="0" applyFont="1" applyFill="1" applyBorder="1" applyAlignment="1">
      <alignment horizontal="right" vertical="top" wrapText="1"/>
    </xf>
    <xf numFmtId="0" fontId="3" fillId="0" borderId="0" xfId="45" applyFont="1" applyFill="1" applyBorder="1" applyAlignment="1" applyProtection="1">
      <alignment horizontal="left" vertical="top" wrapText="1"/>
      <protection locked="0"/>
    </xf>
    <xf numFmtId="0" fontId="4" fillId="0" borderId="0" xfId="45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/>
    </xf>
    <xf numFmtId="0" fontId="8" fillId="0" borderId="0" xfId="0" applyFont="1" applyFill="1" applyBorder="1" applyAlignment="1" applyProtection="1">
      <alignment horizontal="left" vertical="top"/>
      <protection locked="0"/>
    </xf>
    <xf numFmtId="1" fontId="8" fillId="0" borderId="0" xfId="47" applyNumberFormat="1" applyFont="1" applyFill="1" applyBorder="1" applyAlignment="1" applyProtection="1">
      <alignment horizontal="left"/>
      <protection locked="0"/>
    </xf>
    <xf numFmtId="0" fontId="8" fillId="0" borderId="0" xfId="45" applyFont="1" applyFill="1" applyBorder="1" applyAlignment="1" applyProtection="1">
      <alignment horizontal="left" vertical="top" wrapText="1"/>
    </xf>
    <xf numFmtId="166" fontId="9" fillId="0" borderId="23" xfId="45" applyNumberFormat="1" applyFont="1" applyFill="1" applyBorder="1" applyAlignment="1" applyProtection="1">
      <alignment horizontal="left" vertical="top" wrapText="1"/>
    </xf>
    <xf numFmtId="0" fontId="4" fillId="0" borderId="0" xfId="47" applyFont="1" applyFill="1" applyAlignment="1" applyProtection="1">
      <alignment horizontal="left" wrapText="1"/>
    </xf>
    <xf numFmtId="0" fontId="45" fillId="0" borderId="0" xfId="47" applyFont="1" applyFill="1" applyBorder="1" applyAlignment="1" applyProtection="1">
      <alignment horizontal="left" wrapText="1"/>
    </xf>
    <xf numFmtId="0" fontId="8" fillId="0" borderId="0" xfId="48" applyFont="1" applyFill="1" applyAlignment="1">
      <alignment horizontal="center" wrapText="1"/>
    </xf>
    <xf numFmtId="0" fontId="8" fillId="0" borderId="0" xfId="45" applyNumberFormat="1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center" wrapText="1"/>
      <protection locked="0"/>
    </xf>
    <xf numFmtId="0" fontId="7" fillId="0" borderId="0" xfId="48" applyFont="1" applyFill="1" applyAlignment="1" applyProtection="1">
      <alignment horizontal="left"/>
    </xf>
    <xf numFmtId="0" fontId="7" fillId="0" borderId="0" xfId="48" applyFont="1" applyFill="1" applyAlignment="1" applyProtection="1">
      <alignment horizontal="right"/>
    </xf>
    <xf numFmtId="167" fontId="8" fillId="0" borderId="23" xfId="45" applyNumberFormat="1" applyFont="1" applyFill="1" applyBorder="1" applyAlignment="1" applyProtection="1">
      <alignment horizontal="left" vertical="top" wrapText="1"/>
    </xf>
    <xf numFmtId="0" fontId="9" fillId="0" borderId="0" xfId="43" applyFont="1" applyFill="1" applyBorder="1" applyAlignment="1" applyProtection="1">
      <alignment horizontal="right" vertical="justify" wrapText="1"/>
    </xf>
    <xf numFmtId="0" fontId="3" fillId="0" borderId="0" xfId="43" applyFont="1" applyFill="1" applyAlignment="1" applyProtection="1">
      <alignment horizontal="left"/>
    </xf>
    <xf numFmtId="0" fontId="9" fillId="0" borderId="0" xfId="43" applyFont="1" applyFill="1" applyAlignment="1" applyProtection="1">
      <alignment horizontal="left"/>
    </xf>
    <xf numFmtId="0" fontId="8" fillId="0" borderId="0" xfId="43" applyFont="1" applyFill="1" applyAlignment="1" applyProtection="1">
      <alignment horizontal="left"/>
    </xf>
    <xf numFmtId="167" fontId="8" fillId="0" borderId="0" xfId="43" applyNumberFormat="1" applyFont="1" applyFill="1" applyBorder="1" applyAlignment="1" applyProtection="1">
      <alignment horizontal="left" vertical="justify" wrapText="1"/>
    </xf>
    <xf numFmtId="0" fontId="44" fillId="0" borderId="17" xfId="43" applyFont="1" applyFill="1" applyBorder="1" applyAlignment="1" applyProtection="1">
      <alignment horizontal="center" vertical="center" wrapText="1"/>
    </xf>
    <xf numFmtId="0" fontId="44" fillId="0" borderId="15" xfId="43" applyFont="1" applyFill="1" applyBorder="1" applyAlignment="1" applyProtection="1">
      <alignment horizontal="center" vertical="center" wrapText="1"/>
    </xf>
    <xf numFmtId="0" fontId="8" fillId="0" borderId="16" xfId="43" applyFont="1" applyFill="1" applyBorder="1" applyAlignment="1" applyProtection="1">
      <alignment horizontal="center" vertical="center" wrapText="1"/>
    </xf>
    <xf numFmtId="0" fontId="8" fillId="0" borderId="20" xfId="43" applyFont="1" applyFill="1" applyBorder="1" applyAlignment="1" applyProtection="1">
      <alignment horizontal="center" vertical="center" wrapText="1"/>
    </xf>
    <xf numFmtId="0" fontId="8" fillId="0" borderId="21" xfId="43" applyFont="1" applyFill="1" applyBorder="1" applyAlignment="1" applyProtection="1">
      <alignment horizontal="center" vertical="center" wrapText="1"/>
    </xf>
    <xf numFmtId="0" fontId="8" fillId="0" borderId="22" xfId="43" applyFont="1" applyFill="1" applyBorder="1" applyAlignment="1" applyProtection="1">
      <alignment horizontal="center" vertical="center" wrapText="1"/>
    </xf>
    <xf numFmtId="49" fontId="44" fillId="0" borderId="17" xfId="43" applyNumberFormat="1" applyFont="1" applyFill="1" applyBorder="1" applyAlignment="1" applyProtection="1">
      <alignment horizontal="center" vertical="center" wrapText="1"/>
    </xf>
    <xf numFmtId="49" fontId="44" fillId="0" borderId="15" xfId="43" applyNumberFormat="1" applyFont="1" applyFill="1" applyBorder="1" applyAlignment="1" applyProtection="1">
      <alignment horizontal="center" vertical="center" wrapText="1"/>
    </xf>
    <xf numFmtId="0" fontId="8" fillId="0" borderId="0" xfId="40" applyFont="1" applyAlignment="1" applyProtection="1">
      <alignment horizontal="left" vertical="center" wrapText="1"/>
      <protection locked="0"/>
    </xf>
    <xf numFmtId="0" fontId="9" fillId="0" borderId="0" xfId="40" applyFont="1" applyBorder="1" applyAlignment="1" applyProtection="1">
      <alignment horizontal="left" vertical="center" wrapText="1"/>
      <protection locked="0"/>
    </xf>
    <xf numFmtId="49" fontId="9" fillId="0" borderId="0" xfId="40" applyNumberFormat="1" applyFont="1" applyBorder="1" applyAlignment="1" applyProtection="1">
      <alignment horizontal="left" vertical="center" wrapText="1"/>
    </xf>
    <xf numFmtId="49" fontId="8" fillId="0" borderId="0" xfId="40" applyNumberFormat="1" applyFont="1" applyAlignment="1" applyProtection="1">
      <alignment horizontal="center" vertical="center" wrapText="1"/>
    </xf>
    <xf numFmtId="167" fontId="8" fillId="0" borderId="0" xfId="43" applyNumberFormat="1" applyFont="1" applyBorder="1" applyAlignment="1" applyProtection="1">
      <alignment horizontal="center" vertical="justify" wrapText="1"/>
    </xf>
    <xf numFmtId="167" fontId="4" fillId="0" borderId="0" xfId="0" applyNumberFormat="1" applyFont="1" applyAlignment="1" applyProtection="1"/>
    <xf numFmtId="0" fontId="8" fillId="0" borderId="0" xfId="40" applyFont="1" applyBorder="1" applyAlignment="1" applyProtection="1">
      <alignment horizontal="left" vertical="center" wrapText="1"/>
      <protection locked="0"/>
    </xf>
    <xf numFmtId="1" fontId="8" fillId="0" borderId="0" xfId="43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6" fillId="0" borderId="0" xfId="45" applyFont="1" applyBorder="1" applyAlignment="1" applyProtection="1">
      <alignment horizontal="left" vertical="top" wrapText="1"/>
      <protection locked="0"/>
    </xf>
    <xf numFmtId="0" fontId="8" fillId="0" borderId="17" xfId="41" applyFont="1" applyBorder="1" applyAlignment="1" applyProtection="1">
      <alignment horizontal="center" vertical="center" wrapText="1"/>
    </xf>
    <xf numFmtId="0" fontId="8" fillId="0" borderId="15" xfId="41" applyFont="1" applyBorder="1" applyAlignment="1" applyProtection="1">
      <alignment horizontal="center" vertical="center" wrapText="1"/>
    </xf>
    <xf numFmtId="1" fontId="8" fillId="0" borderId="0" xfId="41" applyNumberFormat="1" applyFont="1" applyAlignment="1" applyProtection="1">
      <alignment horizontal="center" vertical="center" wrapText="1"/>
      <protection locked="0"/>
    </xf>
    <xf numFmtId="0" fontId="7" fillId="0" borderId="0" xfId="43" applyFont="1" applyAlignment="1" applyProtection="1">
      <alignment horizontal="right"/>
    </xf>
    <xf numFmtId="0" fontId="8" fillId="0" borderId="0" xfId="43" applyNumberFormat="1" applyFont="1" applyAlignment="1" applyProtection="1">
      <alignment horizontal="left" vertical="justify"/>
    </xf>
    <xf numFmtId="167" fontId="8" fillId="0" borderId="0" xfId="43" applyNumberFormat="1" applyFont="1" applyBorder="1" applyAlignment="1" applyProtection="1">
      <alignment horizontal="left" vertical="justify"/>
    </xf>
    <xf numFmtId="0" fontId="7" fillId="0" borderId="0" xfId="45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3" fillId="0" borderId="0" xfId="42" applyNumberFormat="1" applyFont="1" applyAlignment="1" applyProtection="1">
      <alignment horizontal="left" vertical="center" wrapText="1"/>
      <protection locked="0"/>
    </xf>
    <xf numFmtId="167" fontId="3" fillId="0" borderId="0" xfId="43" applyNumberFormat="1" applyFont="1" applyAlignment="1" applyProtection="1">
      <alignment horizontal="left" vertical="justify"/>
      <protection locked="0"/>
    </xf>
    <xf numFmtId="0" fontId="3" fillId="0" borderId="0" xfId="42" applyFont="1" applyAlignment="1" applyProtection="1">
      <alignment horizontal="left"/>
      <protection locked="0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uro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_El. 7.3" xfId="40" xr:uid="{00000000-0005-0000-0000-000028000000}"/>
    <cellStyle name="Normal_El. 7.4" xfId="41" xr:uid="{00000000-0005-0000-0000-000029000000}"/>
    <cellStyle name="Normal_El. 7.5" xfId="42" xr:uid="{00000000-0005-0000-0000-00002A000000}"/>
    <cellStyle name="Normal_El.7.2" xfId="43" xr:uid="{00000000-0005-0000-0000-00002B000000}"/>
    <cellStyle name="Normal_Spravki_kod" xfId="44" xr:uid="{00000000-0005-0000-0000-00002C000000}"/>
    <cellStyle name="Normal_Баланс" xfId="45" xr:uid="{00000000-0005-0000-0000-00002D000000}"/>
    <cellStyle name="Normal_Отч.парич.поток" xfId="46" xr:uid="{00000000-0005-0000-0000-00002E000000}"/>
    <cellStyle name="Normal_Отч.прих-разх" xfId="47" xr:uid="{00000000-0005-0000-0000-00002F000000}"/>
    <cellStyle name="Normal_Отч.собств.кап." xfId="48" xr:uid="{00000000-0005-0000-0000-000030000000}"/>
    <cellStyle name="Note" xfId="49" builtinId="10" customBuiltin="1"/>
    <cellStyle name="Output" xfId="50" builtinId="21" customBuiltin="1"/>
    <cellStyle name="Percent" xfId="51" builtinId="5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86"/>
  <sheetViews>
    <sheetView topLeftCell="B36" zoomScaleNormal="100" zoomScaleSheetLayoutView="100" workbookViewId="0">
      <selection activeCell="J26" sqref="J26:J30"/>
    </sheetView>
  </sheetViews>
  <sheetFormatPr defaultColWidth="9.33203125" defaultRowHeight="13.2"/>
  <cols>
    <col min="1" max="1" width="50.6640625" style="139" customWidth="1"/>
    <col min="2" max="2" width="6.44140625" style="388" bestFit="1" customWidth="1"/>
    <col min="3" max="4" width="9.33203125" style="139" customWidth="1"/>
    <col min="5" max="5" width="50.6640625" style="139" customWidth="1"/>
    <col min="6" max="6" width="6.88671875" style="388" customWidth="1"/>
    <col min="7" max="8" width="10.44140625" style="139" customWidth="1"/>
    <col min="9" max="16384" width="9.33203125" style="150"/>
  </cols>
  <sheetData>
    <row r="1" spans="1:8">
      <c r="A1" s="208" t="s">
        <v>0</v>
      </c>
      <c r="B1" s="389"/>
      <c r="C1" s="142"/>
      <c r="D1" s="142"/>
      <c r="E1" s="142"/>
    </row>
    <row r="2" spans="1:8">
      <c r="A2" s="209"/>
      <c r="B2" s="390"/>
      <c r="C2" s="143"/>
      <c r="D2" s="143"/>
      <c r="E2" s="143"/>
    </row>
    <row r="3" spans="1:8">
      <c r="A3" s="652" t="s">
        <v>1</v>
      </c>
      <c r="B3" s="653"/>
      <c r="C3" s="653"/>
      <c r="D3" s="480"/>
      <c r="E3" s="210" t="s">
        <v>848</v>
      </c>
      <c r="F3" s="410" t="s">
        <v>2</v>
      </c>
      <c r="G3" s="141"/>
      <c r="H3" s="144">
        <v>121619055</v>
      </c>
    </row>
    <row r="4" spans="1:8">
      <c r="A4" s="652" t="s">
        <v>847</v>
      </c>
      <c r="B4" s="658"/>
      <c r="C4" s="658"/>
      <c r="D4" s="481"/>
      <c r="E4" s="211" t="s">
        <v>849</v>
      </c>
      <c r="F4" s="654" t="s">
        <v>3</v>
      </c>
      <c r="G4" s="655"/>
      <c r="H4" s="144">
        <v>61</v>
      </c>
    </row>
    <row r="5" spans="1:8">
      <c r="A5" s="652" t="s">
        <v>4</v>
      </c>
      <c r="B5" s="653"/>
      <c r="C5" s="653"/>
      <c r="D5" s="480"/>
      <c r="E5" s="212" t="s">
        <v>904</v>
      </c>
      <c r="H5" s="157" t="s">
        <v>5</v>
      </c>
    </row>
    <row r="6" spans="1:8">
      <c r="A6" s="151"/>
      <c r="B6" s="389"/>
      <c r="C6" s="146"/>
      <c r="D6" s="146"/>
      <c r="E6" s="145"/>
    </row>
    <row r="7" spans="1:8" ht="22.8">
      <c r="A7" s="213" t="s">
        <v>6</v>
      </c>
      <c r="B7" s="409" t="s">
        <v>7</v>
      </c>
      <c r="C7" s="206" t="s">
        <v>8</v>
      </c>
      <c r="D7" s="206" t="s">
        <v>9</v>
      </c>
      <c r="E7" s="214" t="s">
        <v>10</v>
      </c>
      <c r="F7" s="409" t="s">
        <v>7</v>
      </c>
      <c r="G7" s="206" t="s">
        <v>11</v>
      </c>
      <c r="H7" s="206" t="s">
        <v>12</v>
      </c>
    </row>
    <row r="8" spans="1:8" s="413" customFormat="1" ht="9.6">
      <c r="A8" s="411" t="s">
        <v>13</v>
      </c>
      <c r="B8" s="215" t="s">
        <v>14</v>
      </c>
      <c r="C8" s="215">
        <v>1</v>
      </c>
      <c r="D8" s="215">
        <v>2</v>
      </c>
      <c r="E8" s="412" t="s">
        <v>13</v>
      </c>
      <c r="F8" s="215" t="s">
        <v>14</v>
      </c>
      <c r="G8" s="215">
        <v>1</v>
      </c>
      <c r="H8" s="215">
        <v>2</v>
      </c>
    </row>
    <row r="9" spans="1:8">
      <c r="A9" s="216" t="s">
        <v>15</v>
      </c>
      <c r="B9" s="403"/>
      <c r="C9" s="147"/>
      <c r="D9" s="147"/>
      <c r="E9" s="216" t="s">
        <v>16</v>
      </c>
      <c r="F9" s="403"/>
      <c r="G9" s="140"/>
      <c r="H9" s="140"/>
    </row>
    <row r="10" spans="1:8">
      <c r="A10" s="217" t="s">
        <v>17</v>
      </c>
      <c r="B10" s="215"/>
      <c r="C10" s="154"/>
      <c r="D10" s="147"/>
      <c r="E10" s="217" t="s">
        <v>18</v>
      </c>
      <c r="F10" s="414"/>
      <c r="G10" s="140"/>
      <c r="H10" s="140"/>
    </row>
    <row r="11" spans="1:8">
      <c r="A11" s="218" t="s">
        <v>19</v>
      </c>
      <c r="B11" s="404" t="s">
        <v>20</v>
      </c>
      <c r="C11" s="153">
        <v>4107</v>
      </c>
      <c r="D11" s="153">
        <v>4091</v>
      </c>
      <c r="E11" s="218" t="s">
        <v>21</v>
      </c>
      <c r="F11" s="415" t="s">
        <v>22</v>
      </c>
      <c r="G11" s="153">
        <v>15552</v>
      </c>
      <c r="H11" s="153">
        <v>15552</v>
      </c>
    </row>
    <row r="12" spans="1:8">
      <c r="A12" s="218" t="s">
        <v>23</v>
      </c>
      <c r="B12" s="404" t="s">
        <v>24</v>
      </c>
      <c r="C12" s="153">
        <v>19626</v>
      </c>
      <c r="D12" s="153">
        <v>19746</v>
      </c>
      <c r="E12" s="226" t="s">
        <v>25</v>
      </c>
      <c r="F12" s="415" t="s">
        <v>26</v>
      </c>
      <c r="G12" s="153">
        <v>15552</v>
      </c>
      <c r="H12" s="153">
        <v>15552</v>
      </c>
    </row>
    <row r="13" spans="1:8">
      <c r="A13" s="218" t="s">
        <v>27</v>
      </c>
      <c r="B13" s="404" t="s">
        <v>28</v>
      </c>
      <c r="C13" s="153">
        <v>27608</v>
      </c>
      <c r="D13" s="153">
        <v>25918</v>
      </c>
      <c r="E13" s="226" t="s">
        <v>29</v>
      </c>
      <c r="F13" s="415" t="s">
        <v>30</v>
      </c>
      <c r="G13" s="153"/>
      <c r="H13" s="153"/>
    </row>
    <row r="14" spans="1:8">
      <c r="A14" s="218" t="s">
        <v>31</v>
      </c>
      <c r="B14" s="404" t="s">
        <v>32</v>
      </c>
      <c r="C14" s="153">
        <v>3454</v>
      </c>
      <c r="D14" s="153">
        <v>3347</v>
      </c>
      <c r="E14" s="219" t="s">
        <v>33</v>
      </c>
      <c r="F14" s="415" t="s">
        <v>34</v>
      </c>
      <c r="G14" s="153"/>
      <c r="H14" s="153"/>
    </row>
    <row r="15" spans="1:8">
      <c r="A15" s="218" t="s">
        <v>35</v>
      </c>
      <c r="B15" s="404" t="s">
        <v>36</v>
      </c>
      <c r="C15" s="153">
        <v>668</v>
      </c>
      <c r="D15" s="153">
        <v>500</v>
      </c>
      <c r="E15" s="219" t="s">
        <v>37</v>
      </c>
      <c r="F15" s="415" t="s">
        <v>38</v>
      </c>
      <c r="G15" s="153"/>
      <c r="H15" s="153"/>
    </row>
    <row r="16" spans="1:8">
      <c r="A16" s="218" t="s">
        <v>39</v>
      </c>
      <c r="B16" s="404" t="s">
        <v>40</v>
      </c>
      <c r="C16" s="153">
        <v>273</v>
      </c>
      <c r="D16" s="153">
        <v>138</v>
      </c>
      <c r="E16" s="219" t="s">
        <v>41</v>
      </c>
      <c r="F16" s="415" t="s">
        <v>42</v>
      </c>
      <c r="G16" s="153"/>
      <c r="H16" s="153"/>
    </row>
    <row r="17" spans="1:17" ht="26.4">
      <c r="A17" s="218" t="s">
        <v>43</v>
      </c>
      <c r="B17" s="404" t="s">
        <v>44</v>
      </c>
      <c r="C17" s="153">
        <v>1186</v>
      </c>
      <c r="D17" s="153">
        <v>3560</v>
      </c>
      <c r="E17" s="510" t="s">
        <v>45</v>
      </c>
      <c r="F17" s="511" t="s">
        <v>46</v>
      </c>
      <c r="G17" s="512">
        <f>G11+G14+G15+G16</f>
        <v>15552</v>
      </c>
      <c r="H17" s="512">
        <f>H11+H14+H15+H16</f>
        <v>15552</v>
      </c>
      <c r="I17" s="221"/>
      <c r="J17" s="221"/>
      <c r="K17" s="221"/>
      <c r="L17" s="221"/>
      <c r="M17" s="221"/>
      <c r="N17" s="221"/>
      <c r="O17" s="221"/>
      <c r="P17" s="221"/>
      <c r="Q17" s="221"/>
    </row>
    <row r="18" spans="1:17">
      <c r="A18" s="218" t="s">
        <v>47</v>
      </c>
      <c r="B18" s="404" t="s">
        <v>48</v>
      </c>
      <c r="C18" s="153">
        <v>342</v>
      </c>
      <c r="D18" s="153">
        <v>340</v>
      </c>
      <c r="E18" s="217" t="s">
        <v>49</v>
      </c>
      <c r="F18" s="416"/>
      <c r="G18" s="155"/>
      <c r="H18" s="155"/>
    </row>
    <row r="19" spans="1:17">
      <c r="A19" s="514" t="s">
        <v>50</v>
      </c>
      <c r="B19" s="517" t="s">
        <v>51</v>
      </c>
      <c r="C19" s="512">
        <f>SUM(C11:C18)</f>
        <v>57264</v>
      </c>
      <c r="D19" s="512">
        <f>SUM(D11:D18)</f>
        <v>57640</v>
      </c>
      <c r="E19" s="218" t="s">
        <v>52</v>
      </c>
      <c r="F19" s="415" t="s">
        <v>53</v>
      </c>
      <c r="G19" s="153"/>
      <c r="H19" s="153"/>
      <c r="I19" s="627"/>
      <c r="J19" s="221"/>
      <c r="K19" s="221"/>
      <c r="L19" s="221"/>
      <c r="M19" s="221"/>
      <c r="N19" s="221"/>
    </row>
    <row r="20" spans="1:17">
      <c r="A20" s="217" t="s">
        <v>54</v>
      </c>
      <c r="B20" s="403" t="s">
        <v>55</v>
      </c>
      <c r="C20" s="153">
        <v>310</v>
      </c>
      <c r="D20" s="153">
        <v>318</v>
      </c>
      <c r="E20" s="218" t="s">
        <v>56</v>
      </c>
      <c r="F20" s="415" t="s">
        <v>57</v>
      </c>
      <c r="G20" s="153">
        <v>5612</v>
      </c>
      <c r="H20" s="153">
        <v>5615</v>
      </c>
      <c r="I20" s="627"/>
    </row>
    <row r="21" spans="1:17">
      <c r="A21" s="217" t="s">
        <v>58</v>
      </c>
      <c r="B21" s="403" t="s">
        <v>59</v>
      </c>
      <c r="C21" s="153"/>
      <c r="D21" s="153"/>
      <c r="E21" s="222" t="s">
        <v>60</v>
      </c>
      <c r="F21" s="415" t="s">
        <v>61</v>
      </c>
      <c r="G21" s="154">
        <f>SUM(G22:G24)</f>
        <v>5998</v>
      </c>
      <c r="H21" s="154">
        <f>SUM(H22:H24)</f>
        <v>5661</v>
      </c>
      <c r="I21" s="627"/>
      <c r="J21" s="221"/>
      <c r="K21" s="221"/>
      <c r="L21" s="223"/>
      <c r="M21" s="221"/>
      <c r="N21" s="221"/>
      <c r="O21" s="221"/>
      <c r="P21" s="221"/>
      <c r="Q21" s="221"/>
    </row>
    <row r="22" spans="1:17">
      <c r="A22" s="217" t="s">
        <v>62</v>
      </c>
      <c r="B22" s="404"/>
      <c r="C22" s="154"/>
      <c r="D22" s="154"/>
      <c r="E22" s="440" t="s">
        <v>63</v>
      </c>
      <c r="F22" s="415" t="s">
        <v>64</v>
      </c>
      <c r="G22" s="153">
        <v>3303</v>
      </c>
      <c r="H22" s="153">
        <v>3303</v>
      </c>
      <c r="I22" s="627"/>
      <c r="J22" s="610"/>
    </row>
    <row r="23" spans="1:17">
      <c r="A23" s="218" t="s">
        <v>65</v>
      </c>
      <c r="B23" s="404" t="s">
        <v>66</v>
      </c>
      <c r="C23" s="153">
        <v>7</v>
      </c>
      <c r="D23" s="153">
        <v>8</v>
      </c>
      <c r="E23" s="441" t="s">
        <v>67</v>
      </c>
      <c r="F23" s="415" t="s">
        <v>68</v>
      </c>
      <c r="G23" s="153"/>
      <c r="H23" s="153"/>
      <c r="I23" s="627"/>
      <c r="L23" s="225"/>
    </row>
    <row r="24" spans="1:17">
      <c r="A24" s="218" t="s">
        <v>69</v>
      </c>
      <c r="B24" s="404" t="s">
        <v>70</v>
      </c>
      <c r="C24" s="153">
        <v>109</v>
      </c>
      <c r="D24" s="153">
        <v>75</v>
      </c>
      <c r="E24" s="226" t="s">
        <v>71</v>
      </c>
      <c r="F24" s="415" t="s">
        <v>72</v>
      </c>
      <c r="G24" s="153">
        <v>2695</v>
      </c>
      <c r="H24" s="153">
        <v>2358</v>
      </c>
      <c r="I24" s="627"/>
      <c r="J24" s="610"/>
    </row>
    <row r="25" spans="1:17">
      <c r="A25" s="218" t="s">
        <v>73</v>
      </c>
      <c r="B25" s="404" t="s">
        <v>74</v>
      </c>
      <c r="C25" s="153"/>
      <c r="D25" s="153"/>
      <c r="E25" s="513" t="s">
        <v>75</v>
      </c>
      <c r="F25" s="511" t="s">
        <v>76</v>
      </c>
      <c r="G25" s="512">
        <f>G19+G20+G21</f>
        <v>11610</v>
      </c>
      <c r="H25" s="512">
        <f>H19+H20+H21</f>
        <v>11276</v>
      </c>
      <c r="I25" s="627"/>
      <c r="J25" s="221"/>
      <c r="K25" s="221"/>
      <c r="L25" s="223"/>
      <c r="M25" s="221"/>
      <c r="N25" s="221"/>
      <c r="O25" s="221"/>
      <c r="P25" s="221"/>
      <c r="Q25" s="221"/>
    </row>
    <row r="26" spans="1:17">
      <c r="A26" s="218" t="s">
        <v>77</v>
      </c>
      <c r="B26" s="404" t="s">
        <v>78</v>
      </c>
      <c r="C26" s="153">
        <v>35</v>
      </c>
      <c r="D26" s="153">
        <v>39</v>
      </c>
      <c r="E26" s="217" t="s">
        <v>79</v>
      </c>
      <c r="F26" s="416"/>
      <c r="G26" s="155"/>
      <c r="H26" s="155"/>
    </row>
    <row r="27" spans="1:17">
      <c r="A27" s="514" t="s">
        <v>80</v>
      </c>
      <c r="B27" s="517" t="s">
        <v>81</v>
      </c>
      <c r="C27" s="512">
        <f>SUM(C23:C26)</f>
        <v>151</v>
      </c>
      <c r="D27" s="512">
        <f>SUM(D23:D26)</f>
        <v>122</v>
      </c>
      <c r="E27" s="224" t="s">
        <v>82</v>
      </c>
      <c r="F27" s="415" t="s">
        <v>83</v>
      </c>
      <c r="G27" s="154">
        <f>SUM(G28:G30)</f>
        <v>17191</v>
      </c>
      <c r="H27" s="154">
        <f>SUM(H28:H30)</f>
        <v>14773</v>
      </c>
      <c r="I27" s="627"/>
      <c r="J27" s="627"/>
      <c r="K27" s="221"/>
      <c r="L27" s="223"/>
      <c r="M27" s="221"/>
      <c r="N27" s="221"/>
      <c r="O27" s="221"/>
      <c r="P27" s="221"/>
      <c r="Q27" s="221"/>
    </row>
    <row r="28" spans="1:17">
      <c r="A28" s="218"/>
      <c r="B28" s="404"/>
      <c r="C28" s="154"/>
      <c r="D28" s="154"/>
      <c r="E28" s="226" t="s">
        <v>84</v>
      </c>
      <c r="F28" s="415" t="s">
        <v>85</v>
      </c>
      <c r="G28" s="153">
        <f>14098+3103</f>
        <v>17201</v>
      </c>
      <c r="H28" s="153">
        <v>14783</v>
      </c>
      <c r="I28" s="627"/>
      <c r="J28" s="610"/>
      <c r="L28" s="610"/>
    </row>
    <row r="29" spans="1:17">
      <c r="A29" s="217" t="s">
        <v>86</v>
      </c>
      <c r="B29" s="404"/>
      <c r="C29" s="154"/>
      <c r="D29" s="154"/>
      <c r="E29" s="442" t="s">
        <v>87</v>
      </c>
      <c r="F29" s="415" t="s">
        <v>88</v>
      </c>
      <c r="G29" s="153">
        <v>-10</v>
      </c>
      <c r="H29" s="153">
        <v>-10</v>
      </c>
      <c r="I29" s="627"/>
      <c r="J29" s="610"/>
      <c r="L29" s="225"/>
    </row>
    <row r="30" spans="1:17">
      <c r="A30" s="218" t="s">
        <v>89</v>
      </c>
      <c r="B30" s="404" t="s">
        <v>90</v>
      </c>
      <c r="C30" s="153"/>
      <c r="D30" s="153"/>
      <c r="E30" s="226" t="s">
        <v>91</v>
      </c>
      <c r="F30" s="415" t="s">
        <v>92</v>
      </c>
      <c r="G30" s="153"/>
      <c r="H30" s="153"/>
      <c r="I30" s="627"/>
      <c r="K30" s="610"/>
    </row>
    <row r="31" spans="1:17">
      <c r="A31" s="218" t="s">
        <v>93</v>
      </c>
      <c r="B31" s="404" t="s">
        <v>94</v>
      </c>
      <c r="C31" s="153">
        <v>-5698</v>
      </c>
      <c r="D31" s="153">
        <v>-5698</v>
      </c>
      <c r="E31" s="224" t="s">
        <v>95</v>
      </c>
      <c r="F31" s="415" t="s">
        <v>96</v>
      </c>
      <c r="G31" s="153">
        <v>2783</v>
      </c>
      <c r="H31" s="153">
        <v>3974</v>
      </c>
      <c r="I31" s="627"/>
      <c r="J31" s="610"/>
      <c r="L31" s="225"/>
    </row>
    <row r="32" spans="1:17">
      <c r="A32" s="514" t="s">
        <v>97</v>
      </c>
      <c r="B32" s="517" t="s">
        <v>98</v>
      </c>
      <c r="C32" s="512">
        <f>C30+C31</f>
        <v>-5698</v>
      </c>
      <c r="D32" s="512">
        <f>D30+D31</f>
        <v>-5698</v>
      </c>
      <c r="E32" s="219" t="s">
        <v>99</v>
      </c>
      <c r="F32" s="415" t="s">
        <v>100</v>
      </c>
      <c r="G32" s="153"/>
      <c r="H32" s="153"/>
      <c r="I32" s="627"/>
      <c r="J32" s="627"/>
      <c r="K32" s="221"/>
      <c r="L32" s="221"/>
      <c r="M32" s="221"/>
      <c r="N32" s="221"/>
    </row>
    <row r="33" spans="1:17">
      <c r="A33" s="217" t="s">
        <v>101</v>
      </c>
      <c r="B33" s="404"/>
      <c r="C33" s="154"/>
      <c r="D33" s="154"/>
      <c r="E33" s="513" t="s">
        <v>102</v>
      </c>
      <c r="F33" s="511" t="s">
        <v>103</v>
      </c>
      <c r="G33" s="512">
        <f>G27+G31+G32</f>
        <v>19974</v>
      </c>
      <c r="H33" s="512">
        <f>H27+H31+H32</f>
        <v>18747</v>
      </c>
      <c r="I33" s="221"/>
      <c r="J33" s="627"/>
      <c r="K33" s="221"/>
      <c r="L33" s="221"/>
      <c r="M33" s="221"/>
      <c r="N33" s="221"/>
      <c r="O33" s="221"/>
      <c r="P33" s="221"/>
      <c r="Q33" s="221"/>
    </row>
    <row r="34" spans="1:17">
      <c r="A34" s="218" t="s">
        <v>833</v>
      </c>
      <c r="B34" s="404" t="s">
        <v>104</v>
      </c>
      <c r="C34" s="154">
        <f>SUM(C35:C38)</f>
        <v>1563</v>
      </c>
      <c r="D34" s="154">
        <f>SUM(D35:D38)</f>
        <v>1563</v>
      </c>
      <c r="E34" s="218"/>
      <c r="F34" s="416"/>
      <c r="G34" s="155"/>
      <c r="H34" s="155"/>
      <c r="I34" s="221"/>
      <c r="J34" s="627"/>
      <c r="K34" s="221"/>
      <c r="L34" s="221"/>
      <c r="M34" s="221"/>
    </row>
    <row r="35" spans="1:17">
      <c r="A35" s="226" t="s">
        <v>105</v>
      </c>
      <c r="B35" s="404" t="s">
        <v>106</v>
      </c>
      <c r="C35" s="153"/>
      <c r="D35" s="153"/>
      <c r="E35" s="227"/>
      <c r="F35" s="417"/>
      <c r="G35" s="155"/>
      <c r="H35" s="155"/>
    </row>
    <row r="36" spans="1:17">
      <c r="A36" s="226" t="s">
        <v>107</v>
      </c>
      <c r="B36" s="404" t="s">
        <v>108</v>
      </c>
      <c r="C36" s="153"/>
      <c r="D36" s="153"/>
      <c r="E36" s="514" t="s">
        <v>109</v>
      </c>
      <c r="F36" s="511" t="s">
        <v>110</v>
      </c>
      <c r="G36" s="512">
        <f>G25+G17+G33</f>
        <v>47136</v>
      </c>
      <c r="H36" s="512">
        <f>H25+H17+H33</f>
        <v>45575</v>
      </c>
      <c r="I36" s="627"/>
      <c r="J36" s="627"/>
      <c r="K36" s="221"/>
      <c r="L36" s="221"/>
      <c r="M36" s="221"/>
      <c r="N36" s="221"/>
      <c r="O36" s="221"/>
      <c r="P36" s="221"/>
      <c r="Q36" s="221"/>
    </row>
    <row r="37" spans="1:17">
      <c r="A37" s="226" t="s">
        <v>111</v>
      </c>
      <c r="B37" s="404" t="s">
        <v>112</v>
      </c>
      <c r="C37" s="153"/>
      <c r="D37" s="153"/>
      <c r="E37" s="218"/>
      <c r="F37" s="416"/>
      <c r="G37" s="155"/>
      <c r="H37" s="155"/>
      <c r="J37" s="610"/>
      <c r="L37" s="225"/>
    </row>
    <row r="38" spans="1:17">
      <c r="A38" s="226" t="s">
        <v>113</v>
      </c>
      <c r="B38" s="404" t="s">
        <v>114</v>
      </c>
      <c r="C38" s="153">
        <v>1563</v>
      </c>
      <c r="D38" s="153">
        <v>1563</v>
      </c>
      <c r="E38" s="228"/>
      <c r="F38" s="417"/>
      <c r="G38" s="155"/>
      <c r="H38" s="155"/>
      <c r="J38" s="610"/>
    </row>
    <row r="39" spans="1:17">
      <c r="A39" s="218" t="s">
        <v>115</v>
      </c>
      <c r="B39" s="404" t="s">
        <v>116</v>
      </c>
      <c r="C39" s="154"/>
      <c r="D39" s="154"/>
      <c r="E39" s="515" t="s">
        <v>117</v>
      </c>
      <c r="F39" s="511" t="s">
        <v>118</v>
      </c>
      <c r="G39" s="516">
        <v>85749</v>
      </c>
      <c r="H39" s="516">
        <v>86900</v>
      </c>
      <c r="I39" s="627"/>
      <c r="J39" s="627"/>
      <c r="K39" s="221"/>
      <c r="L39" s="223"/>
      <c r="M39" s="221"/>
      <c r="N39" s="221"/>
    </row>
    <row r="40" spans="1:17">
      <c r="A40" s="226" t="s">
        <v>119</v>
      </c>
      <c r="B40" s="404" t="s">
        <v>120</v>
      </c>
      <c r="C40" s="153"/>
      <c r="D40" s="153"/>
      <c r="E40" s="219"/>
      <c r="F40" s="416"/>
      <c r="G40" s="155"/>
      <c r="H40" s="155"/>
    </row>
    <row r="41" spans="1:17">
      <c r="A41" s="226" t="s">
        <v>121</v>
      </c>
      <c r="B41" s="404" t="s">
        <v>122</v>
      </c>
      <c r="C41" s="153"/>
      <c r="D41" s="153"/>
      <c r="E41" s="229" t="s">
        <v>123</v>
      </c>
      <c r="F41" s="417"/>
      <c r="G41" s="155"/>
      <c r="H41" s="155"/>
    </row>
    <row r="42" spans="1:17">
      <c r="A42" s="226" t="s">
        <v>124</v>
      </c>
      <c r="B42" s="404" t="s">
        <v>125</v>
      </c>
      <c r="C42" s="153"/>
      <c r="D42" s="153"/>
      <c r="E42" s="217" t="s">
        <v>126</v>
      </c>
      <c r="F42" s="417"/>
      <c r="G42" s="155"/>
      <c r="H42" s="155"/>
    </row>
    <row r="43" spans="1:17">
      <c r="A43" s="226" t="s">
        <v>127</v>
      </c>
      <c r="B43" s="404" t="s">
        <v>128</v>
      </c>
      <c r="C43" s="153"/>
      <c r="D43" s="153"/>
      <c r="E43" s="219" t="s">
        <v>129</v>
      </c>
      <c r="F43" s="415" t="s">
        <v>130</v>
      </c>
      <c r="G43" s="153"/>
      <c r="H43" s="153"/>
      <c r="L43" s="225"/>
    </row>
    <row r="44" spans="1:17">
      <c r="A44" s="218" t="s">
        <v>131</v>
      </c>
      <c r="B44" s="404" t="s">
        <v>132</v>
      </c>
      <c r="C44" s="153">
        <v>1734</v>
      </c>
      <c r="D44" s="153">
        <v>1734</v>
      </c>
      <c r="E44" s="230" t="s">
        <v>133</v>
      </c>
      <c r="F44" s="415" t="s">
        <v>134</v>
      </c>
      <c r="G44" s="153">
        <v>1342</v>
      </c>
      <c r="H44" s="153">
        <v>2492</v>
      </c>
      <c r="J44" s="610"/>
    </row>
    <row r="45" spans="1:17">
      <c r="A45" s="514" t="s">
        <v>135</v>
      </c>
      <c r="B45" s="517" t="s">
        <v>136</v>
      </c>
      <c r="C45" s="512">
        <f>C34+C39+C44</f>
        <v>3297</v>
      </c>
      <c r="D45" s="512">
        <f>D34+D39+D44</f>
        <v>3297</v>
      </c>
      <c r="E45" s="222" t="s">
        <v>137</v>
      </c>
      <c r="F45" s="415" t="s">
        <v>138</v>
      </c>
      <c r="G45" s="153"/>
      <c r="H45" s="153"/>
      <c r="I45" s="221"/>
      <c r="J45" s="221"/>
      <c r="K45" s="221"/>
      <c r="L45" s="223"/>
      <c r="M45" s="221"/>
      <c r="N45" s="221"/>
    </row>
    <row r="46" spans="1:17">
      <c r="A46" s="218" t="s">
        <v>139</v>
      </c>
      <c r="B46" s="404"/>
      <c r="C46" s="154"/>
      <c r="D46" s="154"/>
      <c r="E46" s="218" t="s">
        <v>140</v>
      </c>
      <c r="F46" s="415" t="s">
        <v>141</v>
      </c>
      <c r="G46" s="153">
        <v>62</v>
      </c>
      <c r="H46" s="153">
        <v>62</v>
      </c>
      <c r="I46" s="610"/>
    </row>
    <row r="47" spans="1:17">
      <c r="A47" s="218" t="s">
        <v>142</v>
      </c>
      <c r="B47" s="404" t="s">
        <v>143</v>
      </c>
      <c r="C47" s="153">
        <v>4029</v>
      </c>
      <c r="D47" s="153">
        <v>4029</v>
      </c>
      <c r="E47" s="222" t="s">
        <v>144</v>
      </c>
      <c r="F47" s="415" t="s">
        <v>145</v>
      </c>
      <c r="G47" s="153"/>
      <c r="H47" s="153"/>
      <c r="L47" s="225"/>
    </row>
    <row r="48" spans="1:17">
      <c r="A48" s="218" t="s">
        <v>146</v>
      </c>
      <c r="B48" s="404" t="s">
        <v>147</v>
      </c>
      <c r="C48" s="153"/>
      <c r="D48" s="153"/>
      <c r="E48" s="218" t="s">
        <v>148</v>
      </c>
      <c r="F48" s="415" t="s">
        <v>149</v>
      </c>
      <c r="G48" s="153">
        <v>84</v>
      </c>
      <c r="H48" s="153">
        <v>86</v>
      </c>
    </row>
    <row r="49" spans="1:17">
      <c r="A49" s="218" t="s">
        <v>150</v>
      </c>
      <c r="B49" s="404" t="s">
        <v>151</v>
      </c>
      <c r="C49" s="153"/>
      <c r="D49" s="153"/>
      <c r="E49" s="519" t="s">
        <v>50</v>
      </c>
      <c r="F49" s="511" t="s">
        <v>152</v>
      </c>
      <c r="G49" s="512">
        <f>SUM(G43:G48)</f>
        <v>1488</v>
      </c>
      <c r="H49" s="512">
        <f>SUM(H43:H48)</f>
        <v>2640</v>
      </c>
      <c r="I49" s="221"/>
      <c r="J49" s="221"/>
      <c r="K49" s="221"/>
      <c r="L49" s="221"/>
      <c r="M49" s="221"/>
      <c r="N49" s="221"/>
      <c r="O49" s="221"/>
      <c r="P49" s="221"/>
      <c r="Q49" s="221"/>
    </row>
    <row r="50" spans="1:17">
      <c r="A50" s="218" t="s">
        <v>77</v>
      </c>
      <c r="B50" s="404" t="s">
        <v>153</v>
      </c>
      <c r="C50" s="153"/>
      <c r="D50" s="153">
        <v>9</v>
      </c>
      <c r="E50" s="218"/>
      <c r="F50" s="415"/>
      <c r="G50" s="154"/>
      <c r="H50" s="154"/>
    </row>
    <row r="51" spans="1:17">
      <c r="A51" s="518" t="s">
        <v>154</v>
      </c>
      <c r="B51" s="517" t="s">
        <v>155</v>
      </c>
      <c r="C51" s="512">
        <f>SUM(C47:C50)</f>
        <v>4029</v>
      </c>
      <c r="D51" s="512">
        <f>SUM(D47:D50)</f>
        <v>4038</v>
      </c>
      <c r="E51" s="229" t="s">
        <v>156</v>
      </c>
      <c r="F51" s="416" t="s">
        <v>157</v>
      </c>
      <c r="G51" s="153"/>
      <c r="H51" s="153"/>
      <c r="I51" s="221"/>
      <c r="J51" s="221"/>
      <c r="K51" s="221"/>
      <c r="L51" s="221"/>
      <c r="M51" s="221"/>
      <c r="N51" s="221"/>
    </row>
    <row r="52" spans="1:17">
      <c r="A52" s="500"/>
      <c r="B52" s="403"/>
      <c r="C52" s="154"/>
      <c r="D52" s="154"/>
      <c r="E52" s="217" t="s">
        <v>159</v>
      </c>
      <c r="F52" s="416" t="s">
        <v>160</v>
      </c>
      <c r="G52" s="153"/>
      <c r="H52" s="153"/>
    </row>
    <row r="53" spans="1:17">
      <c r="A53" s="218" t="s">
        <v>161</v>
      </c>
      <c r="B53" s="403" t="s">
        <v>162</v>
      </c>
      <c r="C53" s="153"/>
      <c r="D53" s="153"/>
      <c r="E53" s="217" t="s">
        <v>163</v>
      </c>
      <c r="F53" s="416" t="s">
        <v>164</v>
      </c>
      <c r="G53" s="153">
        <v>697</v>
      </c>
      <c r="H53" s="153">
        <v>697</v>
      </c>
    </row>
    <row r="54" spans="1:17">
      <c r="A54" s="218" t="s">
        <v>165</v>
      </c>
      <c r="B54" s="403" t="s">
        <v>166</v>
      </c>
      <c r="C54" s="153">
        <v>131</v>
      </c>
      <c r="D54" s="153">
        <v>131</v>
      </c>
      <c r="E54" s="217" t="s">
        <v>167</v>
      </c>
      <c r="F54" s="416" t="s">
        <v>168</v>
      </c>
      <c r="G54" s="153"/>
      <c r="H54" s="153"/>
    </row>
    <row r="55" spans="1:17">
      <c r="A55" s="520" t="s">
        <v>892</v>
      </c>
      <c r="B55" s="517" t="s">
        <v>169</v>
      </c>
      <c r="C55" s="512">
        <f>C19+C20+C21+C27+C32+C45+C51+C53+C54</f>
        <v>59484</v>
      </c>
      <c r="D55" s="512">
        <f>D19+D20+D21+D27+D32+D45+D51+D53+D54</f>
        <v>59848</v>
      </c>
      <c r="E55" s="514" t="s">
        <v>170</v>
      </c>
      <c r="F55" s="511" t="s">
        <v>171</v>
      </c>
      <c r="G55" s="512">
        <f>G49+G51+G52+G53+G54</f>
        <v>2185</v>
      </c>
      <c r="H55" s="512">
        <f>H49+H51+H52+H53+H54</f>
        <v>3337</v>
      </c>
      <c r="I55" s="221"/>
      <c r="J55" s="627"/>
      <c r="K55" s="221"/>
      <c r="L55" s="223"/>
      <c r="M55" s="221"/>
      <c r="N55" s="221"/>
      <c r="O55" s="221"/>
      <c r="P55" s="221"/>
      <c r="Q55" s="221"/>
    </row>
    <row r="56" spans="1:17">
      <c r="A56" s="217" t="s">
        <v>172</v>
      </c>
      <c r="B56" s="404"/>
      <c r="C56" s="154"/>
      <c r="D56" s="154"/>
      <c r="E56" s="218"/>
      <c r="F56" s="416"/>
      <c r="G56" s="154"/>
      <c r="H56" s="154"/>
    </row>
    <row r="57" spans="1:17">
      <c r="A57" s="218" t="s">
        <v>173</v>
      </c>
      <c r="B57" s="404"/>
      <c r="C57" s="154"/>
      <c r="D57" s="154"/>
      <c r="E57" s="217" t="s">
        <v>174</v>
      </c>
      <c r="F57" s="416"/>
      <c r="G57" s="154"/>
      <c r="H57" s="154"/>
      <c r="L57" s="225"/>
    </row>
    <row r="58" spans="1:17">
      <c r="A58" s="218" t="s">
        <v>175</v>
      </c>
      <c r="B58" s="404" t="s">
        <v>176</v>
      </c>
      <c r="C58" s="153">
        <v>12575</v>
      </c>
      <c r="D58" s="153">
        <v>12550</v>
      </c>
      <c r="E58" s="218" t="s">
        <v>126</v>
      </c>
      <c r="F58" s="415"/>
      <c r="G58" s="154"/>
      <c r="H58" s="154"/>
    </row>
    <row r="59" spans="1:17" ht="26.4">
      <c r="A59" s="218" t="s">
        <v>177</v>
      </c>
      <c r="B59" s="404" t="s">
        <v>178</v>
      </c>
      <c r="C59" s="153">
        <v>4853</v>
      </c>
      <c r="D59" s="153">
        <v>5136</v>
      </c>
      <c r="E59" s="222" t="s">
        <v>179</v>
      </c>
      <c r="F59" s="415" t="s">
        <v>180</v>
      </c>
      <c r="G59" s="153">
        <v>736</v>
      </c>
      <c r="H59" s="153">
        <v>488</v>
      </c>
      <c r="L59" s="225"/>
    </row>
    <row r="60" spans="1:17">
      <c r="A60" s="218" t="s">
        <v>181</v>
      </c>
      <c r="B60" s="404" t="s">
        <v>182</v>
      </c>
      <c r="C60" s="153">
        <v>197</v>
      </c>
      <c r="D60" s="153">
        <v>224</v>
      </c>
      <c r="E60" s="218" t="s">
        <v>183</v>
      </c>
      <c r="F60" s="415" t="s">
        <v>184</v>
      </c>
      <c r="G60" s="153"/>
      <c r="H60" s="153"/>
    </row>
    <row r="61" spans="1:17">
      <c r="A61" s="218" t="s">
        <v>185</v>
      </c>
      <c r="B61" s="404" t="s">
        <v>186</v>
      </c>
      <c r="C61" s="153">
        <v>8113</v>
      </c>
      <c r="D61" s="153">
        <v>7975</v>
      </c>
      <c r="E61" s="219" t="s">
        <v>187</v>
      </c>
      <c r="F61" s="415" t="s">
        <v>188</v>
      </c>
      <c r="G61" s="154">
        <f>SUM(G62:G68)</f>
        <v>24190</v>
      </c>
      <c r="H61" s="154">
        <v>19335</v>
      </c>
      <c r="I61" s="627"/>
      <c r="J61" s="221"/>
      <c r="K61" s="221"/>
      <c r="L61" s="223"/>
      <c r="M61" s="221"/>
      <c r="N61" s="221"/>
      <c r="O61" s="221"/>
      <c r="P61" s="221"/>
      <c r="Q61" s="221"/>
    </row>
    <row r="62" spans="1:17">
      <c r="A62" s="218" t="s">
        <v>189</v>
      </c>
      <c r="B62" s="404" t="s">
        <v>190</v>
      </c>
      <c r="C62" s="153"/>
      <c r="D62" s="153"/>
      <c r="E62" s="219" t="s">
        <v>191</v>
      </c>
      <c r="F62" s="415" t="s">
        <v>192</v>
      </c>
      <c r="G62" s="153"/>
      <c r="H62" s="153"/>
      <c r="I62" s="610"/>
    </row>
    <row r="63" spans="1:17">
      <c r="A63" s="218" t="s">
        <v>193</v>
      </c>
      <c r="B63" s="404" t="s">
        <v>194</v>
      </c>
      <c r="C63" s="153">
        <v>69</v>
      </c>
      <c r="D63" s="153">
        <v>167</v>
      </c>
      <c r="E63" s="218" t="s">
        <v>195</v>
      </c>
      <c r="F63" s="415" t="s">
        <v>196</v>
      </c>
      <c r="G63" s="153">
        <v>13</v>
      </c>
      <c r="H63" s="153"/>
      <c r="L63" s="225"/>
    </row>
    <row r="64" spans="1:17">
      <c r="A64" s="514" t="s">
        <v>50</v>
      </c>
      <c r="B64" s="517" t="s">
        <v>197</v>
      </c>
      <c r="C64" s="512">
        <f>SUM(C58:C63)</f>
        <v>25807</v>
      </c>
      <c r="D64" s="512">
        <f>SUM(D58:D63)</f>
        <v>26052</v>
      </c>
      <c r="E64" s="218" t="s">
        <v>198</v>
      </c>
      <c r="F64" s="415" t="s">
        <v>199</v>
      </c>
      <c r="G64" s="153">
        <f>14886+1913</f>
        <v>16799</v>
      </c>
      <c r="H64" s="153">
        <v>12702</v>
      </c>
      <c r="I64" s="221"/>
      <c r="J64" s="221"/>
      <c r="K64" s="221"/>
      <c r="L64" s="221"/>
      <c r="M64" s="221"/>
      <c r="N64" s="221"/>
    </row>
    <row r="65" spans="1:17">
      <c r="A65" s="218"/>
      <c r="B65" s="403"/>
      <c r="C65" s="154"/>
      <c r="D65" s="154"/>
      <c r="E65" s="218" t="s">
        <v>200</v>
      </c>
      <c r="F65" s="415" t="s">
        <v>201</v>
      </c>
      <c r="G65" s="153">
        <v>400</v>
      </c>
      <c r="H65" s="153">
        <v>378</v>
      </c>
      <c r="I65" s="610"/>
    </row>
    <row r="66" spans="1:17">
      <c r="A66" s="218" t="s">
        <v>202</v>
      </c>
      <c r="B66" s="404"/>
      <c r="C66" s="154"/>
      <c r="D66" s="154"/>
      <c r="E66" s="218" t="s">
        <v>203</v>
      </c>
      <c r="F66" s="415" t="s">
        <v>204</v>
      </c>
      <c r="G66" s="153">
        <v>5087</v>
      </c>
      <c r="H66" s="153">
        <v>4822</v>
      </c>
    </row>
    <row r="67" spans="1:17">
      <c r="A67" s="218" t="s">
        <v>205</v>
      </c>
      <c r="B67" s="404" t="s">
        <v>206</v>
      </c>
      <c r="C67" s="153"/>
      <c r="D67" s="153"/>
      <c r="E67" s="218" t="s">
        <v>207</v>
      </c>
      <c r="F67" s="415" t="s">
        <v>208</v>
      </c>
      <c r="G67" s="153">
        <v>1036</v>
      </c>
      <c r="H67" s="153">
        <v>901</v>
      </c>
    </row>
    <row r="68" spans="1:17">
      <c r="A68" s="218" t="s">
        <v>209</v>
      </c>
      <c r="B68" s="404" t="s">
        <v>210</v>
      </c>
      <c r="C68" s="153">
        <f>9160+32930</f>
        <v>42090</v>
      </c>
      <c r="D68" s="153">
        <v>32562</v>
      </c>
      <c r="E68" s="218" t="s">
        <v>211</v>
      </c>
      <c r="F68" s="415" t="s">
        <v>212</v>
      </c>
      <c r="G68" s="153">
        <v>855</v>
      </c>
      <c r="H68" s="153">
        <v>532</v>
      </c>
    </row>
    <row r="69" spans="1:17">
      <c r="A69" s="218" t="s">
        <v>213</v>
      </c>
      <c r="B69" s="404" t="s">
        <v>214</v>
      </c>
      <c r="C69" s="153">
        <v>5152</v>
      </c>
      <c r="D69" s="153">
        <v>2740</v>
      </c>
      <c r="E69" s="222" t="s">
        <v>77</v>
      </c>
      <c r="F69" s="415" t="s">
        <v>215</v>
      </c>
      <c r="G69" s="153">
        <f>1871-4</f>
        <v>1867</v>
      </c>
      <c r="H69" s="153">
        <v>1161</v>
      </c>
    </row>
    <row r="70" spans="1:17">
      <c r="A70" s="218" t="s">
        <v>216</v>
      </c>
      <c r="B70" s="404" t="s">
        <v>217</v>
      </c>
      <c r="C70" s="153"/>
      <c r="D70" s="153"/>
      <c r="E70" s="218" t="s">
        <v>218</v>
      </c>
      <c r="F70" s="415" t="s">
        <v>219</v>
      </c>
      <c r="G70" s="153">
        <v>231</v>
      </c>
      <c r="H70" s="153"/>
    </row>
    <row r="71" spans="1:17">
      <c r="A71" s="218" t="s">
        <v>220</v>
      </c>
      <c r="B71" s="404" t="s">
        <v>221</v>
      </c>
      <c r="C71" s="153">
        <v>209</v>
      </c>
      <c r="D71" s="153">
        <v>209</v>
      </c>
      <c r="E71" s="513" t="s">
        <v>45</v>
      </c>
      <c r="F71" s="511" t="s">
        <v>222</v>
      </c>
      <c r="G71" s="512">
        <f>G59+G60+G61+G69+G70</f>
        <v>27024</v>
      </c>
      <c r="H71" s="512">
        <f>H59+H60+H61+H69+H70</f>
        <v>20984</v>
      </c>
      <c r="I71" s="627"/>
      <c r="J71" s="221"/>
      <c r="K71" s="221"/>
      <c r="L71" s="221"/>
      <c r="M71" s="221"/>
      <c r="N71" s="221"/>
      <c r="O71" s="221"/>
      <c r="P71" s="221"/>
      <c r="Q71" s="221"/>
    </row>
    <row r="72" spans="1:17">
      <c r="A72" s="218" t="s">
        <v>223</v>
      </c>
      <c r="B72" s="404" t="s">
        <v>224</v>
      </c>
      <c r="C72" s="153">
        <v>3430</v>
      </c>
      <c r="D72" s="153">
        <v>1183</v>
      </c>
      <c r="E72" s="219"/>
      <c r="F72" s="415"/>
      <c r="G72" s="154"/>
      <c r="H72" s="154"/>
      <c r="I72" s="610"/>
    </row>
    <row r="73" spans="1:17">
      <c r="A73" s="218" t="s">
        <v>225</v>
      </c>
      <c r="B73" s="404" t="s">
        <v>226</v>
      </c>
      <c r="C73" s="153"/>
      <c r="D73" s="153"/>
      <c r="E73" s="231"/>
      <c r="F73" s="415"/>
      <c r="G73" s="154"/>
      <c r="H73" s="154"/>
    </row>
    <row r="74" spans="1:17">
      <c r="A74" s="218" t="s">
        <v>227</v>
      </c>
      <c r="B74" s="404" t="s">
        <v>228</v>
      </c>
      <c r="C74" s="153">
        <v>371</v>
      </c>
      <c r="D74" s="153">
        <v>360</v>
      </c>
      <c r="E74" s="218" t="s">
        <v>229</v>
      </c>
      <c r="F74" s="416" t="s">
        <v>230</v>
      </c>
      <c r="G74" s="153"/>
      <c r="H74" s="153"/>
      <c r="I74" s="610"/>
    </row>
    <row r="75" spans="1:17">
      <c r="A75" s="514" t="s">
        <v>75</v>
      </c>
      <c r="B75" s="517" t="s">
        <v>231</v>
      </c>
      <c r="C75" s="512">
        <f>SUM(C67:C74)</f>
        <v>51252</v>
      </c>
      <c r="D75" s="512">
        <f>SUM(D67:D74)</f>
        <v>37054</v>
      </c>
      <c r="E75" s="222" t="s">
        <v>159</v>
      </c>
      <c r="F75" s="416" t="s">
        <v>232</v>
      </c>
      <c r="G75" s="153"/>
      <c r="H75" s="153"/>
      <c r="I75" s="221"/>
      <c r="J75" s="221"/>
      <c r="K75" s="221"/>
      <c r="L75" s="221"/>
      <c r="M75" s="221"/>
      <c r="N75" s="221"/>
    </row>
    <row r="76" spans="1:17">
      <c r="A76" s="218"/>
      <c r="B76" s="404"/>
      <c r="C76" s="154"/>
      <c r="D76" s="154"/>
      <c r="E76" s="218" t="s">
        <v>233</v>
      </c>
      <c r="F76" s="416" t="s">
        <v>234</v>
      </c>
      <c r="G76" s="153">
        <v>1326</v>
      </c>
      <c r="H76" s="153">
        <v>448</v>
      </c>
    </row>
    <row r="77" spans="1:17">
      <c r="A77" s="218" t="s">
        <v>235</v>
      </c>
      <c r="B77" s="404"/>
      <c r="C77" s="154"/>
      <c r="D77" s="154"/>
      <c r="E77" s="218"/>
      <c r="F77" s="416"/>
      <c r="G77" s="155"/>
      <c r="H77" s="155"/>
      <c r="L77" s="225"/>
    </row>
    <row r="78" spans="1:17">
      <c r="A78" s="218" t="s">
        <v>236</v>
      </c>
      <c r="B78" s="404" t="s">
        <v>237</v>
      </c>
      <c r="C78" s="154">
        <f>C81</f>
        <v>2304</v>
      </c>
      <c r="D78" s="154">
        <v>2394</v>
      </c>
      <c r="E78" s="218"/>
      <c r="F78" s="417"/>
      <c r="G78" s="155"/>
      <c r="H78" s="155"/>
      <c r="I78" s="221"/>
      <c r="J78" s="221"/>
      <c r="K78" s="221"/>
      <c r="L78" s="221"/>
      <c r="M78" s="221"/>
    </row>
    <row r="79" spans="1:17">
      <c r="A79" s="226" t="s">
        <v>238</v>
      </c>
      <c r="B79" s="404" t="s">
        <v>239</v>
      </c>
      <c r="C79" s="153"/>
      <c r="D79" s="153"/>
      <c r="E79" s="519" t="s">
        <v>240</v>
      </c>
      <c r="F79" s="511" t="s">
        <v>241</v>
      </c>
      <c r="G79" s="512">
        <f>G71+G74+G75+G76</f>
        <v>28350</v>
      </c>
      <c r="H79" s="512">
        <f>H71+H74+H75+H76</f>
        <v>21432</v>
      </c>
      <c r="I79" s="221"/>
      <c r="J79" s="221"/>
      <c r="K79" s="221"/>
      <c r="L79" s="221"/>
      <c r="M79" s="221"/>
      <c r="N79" s="221"/>
      <c r="O79" s="221"/>
      <c r="P79" s="221"/>
      <c r="Q79" s="221"/>
    </row>
    <row r="80" spans="1:17">
      <c r="A80" s="226" t="s">
        <v>242</v>
      </c>
      <c r="B80" s="404" t="s">
        <v>243</v>
      </c>
      <c r="C80" s="153"/>
      <c r="D80" s="153"/>
      <c r="E80" s="218"/>
      <c r="F80" s="418"/>
      <c r="G80" s="156"/>
      <c r="H80" s="156"/>
    </row>
    <row r="81" spans="1:17">
      <c r="A81" s="226" t="s">
        <v>244</v>
      </c>
      <c r="B81" s="404" t="s">
        <v>245</v>
      </c>
      <c r="C81" s="153">
        <v>2304</v>
      </c>
      <c r="D81" s="153">
        <v>2394</v>
      </c>
      <c r="E81" s="231"/>
      <c r="F81" s="418"/>
      <c r="G81" s="156"/>
      <c r="H81" s="156"/>
    </row>
    <row r="82" spans="1:17">
      <c r="A82" s="218" t="s">
        <v>246</v>
      </c>
      <c r="B82" s="404" t="s">
        <v>247</v>
      </c>
      <c r="C82" s="153"/>
      <c r="D82" s="153"/>
      <c r="E82" s="228"/>
      <c r="F82" s="418"/>
      <c r="G82" s="156"/>
      <c r="H82" s="156"/>
    </row>
    <row r="83" spans="1:17">
      <c r="A83" s="218" t="s">
        <v>131</v>
      </c>
      <c r="B83" s="404" t="s">
        <v>248</v>
      </c>
      <c r="C83" s="153"/>
      <c r="D83" s="153"/>
      <c r="E83" s="231"/>
      <c r="F83" s="418"/>
      <c r="G83" s="156"/>
      <c r="H83" s="156"/>
    </row>
    <row r="84" spans="1:17">
      <c r="A84" s="514" t="s">
        <v>249</v>
      </c>
      <c r="B84" s="517" t="s">
        <v>250</v>
      </c>
      <c r="C84" s="512">
        <f>C83+C82+C78</f>
        <v>2304</v>
      </c>
      <c r="D84" s="512">
        <f>D83+D82+D78</f>
        <v>2394</v>
      </c>
      <c r="E84" s="228"/>
      <c r="F84" s="418"/>
      <c r="G84" s="156"/>
      <c r="H84" s="156"/>
      <c r="I84" s="221"/>
      <c r="J84" s="221"/>
      <c r="K84" s="221"/>
      <c r="L84" s="221"/>
      <c r="M84" s="221"/>
    </row>
    <row r="85" spans="1:17">
      <c r="A85" s="218"/>
      <c r="B85" s="403"/>
      <c r="C85" s="154"/>
      <c r="D85" s="154"/>
      <c r="E85" s="231"/>
      <c r="F85" s="418"/>
      <c r="G85" s="156"/>
      <c r="H85" s="156"/>
      <c r="L85" s="225"/>
    </row>
    <row r="86" spans="1:17">
      <c r="A86" s="218" t="s">
        <v>251</v>
      </c>
      <c r="B86" s="404"/>
      <c r="C86" s="154"/>
      <c r="D86" s="154"/>
      <c r="E86" s="228"/>
      <c r="F86" s="418"/>
      <c r="G86" s="156"/>
      <c r="H86" s="156"/>
    </row>
    <row r="87" spans="1:17">
      <c r="A87" s="218" t="s">
        <v>252</v>
      </c>
      <c r="B87" s="404" t="s">
        <v>253</v>
      </c>
      <c r="C87" s="153">
        <v>62</v>
      </c>
      <c r="D87" s="153">
        <v>44</v>
      </c>
      <c r="E87" s="231"/>
      <c r="F87" s="418"/>
      <c r="G87" s="156"/>
      <c r="H87" s="156"/>
      <c r="L87" s="225"/>
    </row>
    <row r="88" spans="1:17">
      <c r="A88" s="218" t="s">
        <v>254</v>
      </c>
      <c r="B88" s="404" t="s">
        <v>255</v>
      </c>
      <c r="C88" s="153">
        <v>16512</v>
      </c>
      <c r="D88" s="153">
        <v>21953</v>
      </c>
      <c r="E88" s="228"/>
      <c r="F88" s="418"/>
      <c r="G88" s="156"/>
      <c r="H88" s="156"/>
    </row>
    <row r="89" spans="1:17">
      <c r="A89" s="218" t="s">
        <v>256</v>
      </c>
      <c r="B89" s="404" t="s">
        <v>257</v>
      </c>
      <c r="C89" s="153">
        <v>7720</v>
      </c>
      <c r="D89" s="153">
        <v>9693</v>
      </c>
      <c r="E89" s="228"/>
      <c r="F89" s="418"/>
      <c r="G89" s="156"/>
      <c r="H89" s="156"/>
      <c r="L89" s="225"/>
    </row>
    <row r="90" spans="1:17">
      <c r="A90" s="218" t="s">
        <v>258</v>
      </c>
      <c r="B90" s="404" t="s">
        <v>259</v>
      </c>
      <c r="C90" s="153">
        <v>42</v>
      </c>
      <c r="D90" s="153">
        <v>7</v>
      </c>
      <c r="E90" s="228"/>
      <c r="F90" s="418"/>
      <c r="G90" s="156"/>
      <c r="H90" s="156"/>
    </row>
    <row r="91" spans="1:17">
      <c r="A91" s="514" t="s">
        <v>260</v>
      </c>
      <c r="B91" s="517" t="s">
        <v>261</v>
      </c>
      <c r="C91" s="512">
        <f>SUM(C87:C90)</f>
        <v>24336</v>
      </c>
      <c r="D91" s="512">
        <f>SUM(D87:D90)</f>
        <v>31697</v>
      </c>
      <c r="E91" s="228"/>
      <c r="F91" s="418"/>
      <c r="G91" s="156"/>
      <c r="H91" s="156"/>
      <c r="I91" s="221"/>
      <c r="J91" s="221"/>
      <c r="K91" s="221"/>
      <c r="L91" s="223"/>
      <c r="M91" s="221"/>
    </row>
    <row r="92" spans="1:17">
      <c r="A92" s="218" t="s">
        <v>262</v>
      </c>
      <c r="B92" s="403" t="s">
        <v>263</v>
      </c>
      <c r="C92" s="153">
        <v>237</v>
      </c>
      <c r="D92" s="153">
        <v>199</v>
      </c>
      <c r="E92" s="228"/>
      <c r="F92" s="418"/>
      <c r="G92" s="156"/>
      <c r="H92" s="156"/>
    </row>
    <row r="93" spans="1:17">
      <c r="A93" s="217" t="s">
        <v>264</v>
      </c>
      <c r="B93" s="403" t="s">
        <v>265</v>
      </c>
      <c r="C93" s="220">
        <f>C64+C75+C84+C91+C92</f>
        <v>103936</v>
      </c>
      <c r="D93" s="220">
        <f>D64+D75+D84+D91+D92</f>
        <v>97396</v>
      </c>
      <c r="E93" s="231"/>
      <c r="F93" s="418"/>
      <c r="G93" s="156"/>
      <c r="H93" s="156"/>
      <c r="I93" s="221"/>
      <c r="J93" s="221"/>
      <c r="K93" s="221"/>
      <c r="L93" s="223"/>
      <c r="M93" s="221"/>
    </row>
    <row r="94" spans="1:17" ht="26.4">
      <c r="A94" s="518" t="s">
        <v>266</v>
      </c>
      <c r="B94" s="517" t="s">
        <v>267</v>
      </c>
      <c r="C94" s="512">
        <f>C93+C55</f>
        <v>163420</v>
      </c>
      <c r="D94" s="512">
        <f>D93+D55</f>
        <v>157244</v>
      </c>
      <c r="E94" s="521" t="s">
        <v>268</v>
      </c>
      <c r="F94" s="511" t="s">
        <v>269</v>
      </c>
      <c r="G94" s="512">
        <f>G36+G39+G55+G79</f>
        <v>163420</v>
      </c>
      <c r="H94" s="512">
        <f>H36+H39+H55+H79</f>
        <v>157244</v>
      </c>
      <c r="I94" s="221"/>
      <c r="J94" s="221"/>
      <c r="K94" s="221"/>
      <c r="L94" s="221"/>
      <c r="M94" s="221"/>
      <c r="N94" s="221"/>
      <c r="O94" s="221"/>
      <c r="P94" s="221"/>
      <c r="Q94" s="221"/>
    </row>
    <row r="95" spans="1:17" ht="5.25" customHeight="1">
      <c r="A95" s="148"/>
      <c r="B95" s="405"/>
      <c r="C95" s="148"/>
      <c r="D95" s="148"/>
      <c r="E95" s="232"/>
      <c r="F95" s="419"/>
      <c r="G95" s="149"/>
      <c r="H95" s="149"/>
      <c r="L95" s="225"/>
    </row>
    <row r="96" spans="1:17" s="565" customFormat="1" ht="13.8">
      <c r="A96" s="560" t="s">
        <v>834</v>
      </c>
      <c r="B96" s="406"/>
      <c r="C96" s="561"/>
      <c r="D96" s="562"/>
      <c r="E96" s="563"/>
      <c r="F96" s="407"/>
      <c r="G96" s="564"/>
      <c r="H96" s="564"/>
      <c r="L96" s="566"/>
    </row>
    <row r="97" spans="1:12">
      <c r="A97" s="233"/>
      <c r="B97" s="406"/>
      <c r="C97" s="656" t="s">
        <v>850</v>
      </c>
      <c r="D97" s="656"/>
      <c r="E97" s="656"/>
      <c r="F97" s="407"/>
      <c r="G97" s="391">
        <f>C94-G94</f>
        <v>0</v>
      </c>
      <c r="H97" s="391">
        <f>D94-H94</f>
        <v>0</v>
      </c>
      <c r="L97" s="225"/>
    </row>
    <row r="98" spans="1:12">
      <c r="A98" s="152" t="s">
        <v>905</v>
      </c>
      <c r="B98" s="406"/>
      <c r="C98" s="391" t="s">
        <v>158</v>
      </c>
      <c r="F98" s="407"/>
      <c r="G98" s="391"/>
      <c r="L98" s="225"/>
    </row>
    <row r="99" spans="1:12">
      <c r="B99" s="407"/>
      <c r="C99" s="645" t="s">
        <v>158</v>
      </c>
      <c r="D99" s="645"/>
      <c r="E99" s="152"/>
      <c r="F99" s="407"/>
    </row>
    <row r="100" spans="1:12">
      <c r="A100" s="234"/>
      <c r="B100" s="408"/>
      <c r="C100" s="656" t="s">
        <v>844</v>
      </c>
      <c r="D100" s="657"/>
      <c r="E100" s="657"/>
      <c r="F100" s="407"/>
    </row>
    <row r="102" spans="1:12">
      <c r="E102" s="235"/>
    </row>
    <row r="104" spans="1:12">
      <c r="L104" s="225"/>
    </row>
    <row r="106" spans="1:12">
      <c r="L106" s="225"/>
    </row>
    <row r="108" spans="1:12">
      <c r="E108" s="235"/>
      <c r="L108" s="225"/>
    </row>
    <row r="110" spans="1:12">
      <c r="E110" s="235"/>
      <c r="L110" s="225"/>
    </row>
    <row r="118" spans="5:12">
      <c r="E118" s="235"/>
    </row>
    <row r="120" spans="5:12">
      <c r="E120" s="235"/>
      <c r="L120" s="225"/>
    </row>
    <row r="122" spans="5:12">
      <c r="E122" s="235"/>
      <c r="L122" s="225"/>
    </row>
    <row r="124" spans="5:12">
      <c r="E124" s="235"/>
    </row>
    <row r="126" spans="5:12">
      <c r="E126" s="235"/>
      <c r="L126" s="225"/>
    </row>
    <row r="128" spans="5:12">
      <c r="E128" s="235"/>
      <c r="L128" s="225"/>
    </row>
    <row r="130" spans="5:12">
      <c r="L130" s="225"/>
    </row>
    <row r="132" spans="5:12">
      <c r="L132" s="225"/>
    </row>
    <row r="134" spans="5:12">
      <c r="L134" s="225"/>
    </row>
    <row r="136" spans="5:12">
      <c r="E136" s="235"/>
      <c r="L136" s="225"/>
    </row>
    <row r="138" spans="5:12">
      <c r="E138" s="235"/>
      <c r="L138" s="225"/>
    </row>
    <row r="140" spans="5:12">
      <c r="E140" s="235"/>
      <c r="L140" s="225"/>
    </row>
    <row r="142" spans="5:12">
      <c r="E142" s="235"/>
      <c r="L142" s="225"/>
    </row>
    <row r="144" spans="5:12">
      <c r="E144" s="235"/>
    </row>
    <row r="146" spans="5:12">
      <c r="E146" s="235"/>
    </row>
    <row r="148" spans="5:12">
      <c r="E148" s="235"/>
    </row>
    <row r="150" spans="5:12">
      <c r="E150" s="235"/>
      <c r="L150" s="225"/>
    </row>
    <row r="152" spans="5:12">
      <c r="L152" s="225"/>
    </row>
    <row r="154" spans="5:12">
      <c r="L154" s="225"/>
    </row>
    <row r="160" spans="5:12">
      <c r="E160" s="235"/>
    </row>
    <row r="162" spans="5:5">
      <c r="E162" s="235"/>
    </row>
    <row r="164" spans="5:5">
      <c r="E164" s="235"/>
    </row>
    <row r="166" spans="5:5">
      <c r="E166" s="235"/>
    </row>
    <row r="168" spans="5:5">
      <c r="E168" s="235"/>
    </row>
    <row r="176" spans="5:5">
      <c r="E176" s="235"/>
    </row>
    <row r="178" spans="5:5">
      <c r="E178" s="235"/>
    </row>
    <row r="180" spans="5:5">
      <c r="E180" s="235"/>
    </row>
    <row r="182" spans="5:5">
      <c r="E182" s="235"/>
    </row>
    <row r="186" spans="5:5">
      <c r="E186" s="235"/>
    </row>
  </sheetData>
  <mergeCells count="6">
    <mergeCell ref="A3:C3"/>
    <mergeCell ref="A5:C5"/>
    <mergeCell ref="F4:G4"/>
    <mergeCell ref="C100:E100"/>
    <mergeCell ref="A4:C4"/>
    <mergeCell ref="C97:E97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3:D54 G62:H70 C40:D44 C20:D21 C23:D26 G28:H28 C11:D18 C58:D63 G51:H54 C90:D90 G43:H48 G22:H24 C35:D38 C30:D30 G31:H31 C92:D92 C67:D74 C79:D83 G19:H19 G59:H60 G11:H13 C47:D50 G74:H76" xr:uid="{00000000-0002-0000-00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2:H32 G14:H16 C31:D31 G29:H29" xr:uid="{00000000-0002-0000-0000-000001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 xr:uid="{00000000-0002-0000-00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 xr:uid="{00000000-0002-0000-0000-000003000000}">
      <formula1>-999999999999990</formula1>
      <formula2>9999999999999990</formula2>
    </dataValidation>
  </dataValidations>
  <printOptions horizontalCentered="1"/>
  <pageMargins left="0.48" right="0.2" top="0.39370078740157483" bottom="0.27559055118110237" header="0.15748031496062992" footer="0.15748031496062992"/>
  <pageSetup paperSize="9" scale="61" orientation="portrait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366"/>
  <sheetViews>
    <sheetView topLeftCell="A22" zoomScale="115" zoomScaleNormal="100" zoomScaleSheetLayoutView="90" workbookViewId="0">
      <selection activeCell="C16" sqref="C16"/>
    </sheetView>
  </sheetViews>
  <sheetFormatPr defaultColWidth="9.33203125" defaultRowHeight="12"/>
  <cols>
    <col min="1" max="1" width="48.109375" style="268" customWidth="1"/>
    <col min="2" max="2" width="6.44140625" style="396" bestFit="1" customWidth="1"/>
    <col min="3" max="3" width="10.88671875" style="240" customWidth="1"/>
    <col min="4" max="4" width="10.88671875" style="485" customWidth="1"/>
    <col min="5" max="5" width="37.33203125" style="268" customWidth="1"/>
    <col min="6" max="6" width="6.44140625" style="396" bestFit="1" customWidth="1"/>
    <col min="7" max="7" width="11.44140625" style="240" customWidth="1"/>
    <col min="8" max="8" width="11.44140625" style="485" customWidth="1"/>
    <col min="9" max="16384" width="9.33203125" style="240"/>
  </cols>
  <sheetData>
    <row r="1" spans="1:18">
      <c r="A1" s="236" t="s">
        <v>270</v>
      </c>
      <c r="B1" s="392"/>
      <c r="C1" s="237"/>
      <c r="D1" s="482"/>
      <c r="E1" s="238"/>
      <c r="F1" s="401"/>
      <c r="G1" s="239"/>
      <c r="H1" s="489"/>
    </row>
    <row r="2" spans="1:18" ht="13.2">
      <c r="A2" s="87" t="s">
        <v>1</v>
      </c>
      <c r="B2" s="661" t="str">
        <f>'справка №1-БАЛАНС'!E3</f>
        <v>"Индустриален капитал-холдинг" АД</v>
      </c>
      <c r="C2" s="661"/>
      <c r="D2" s="661"/>
      <c r="E2" s="661"/>
      <c r="F2" s="663" t="s">
        <v>2</v>
      </c>
      <c r="G2" s="663"/>
      <c r="H2" s="144">
        <f>'справка №1-БАЛАНС'!H3</f>
        <v>121619055</v>
      </c>
    </row>
    <row r="3" spans="1:18" ht="13.2">
      <c r="A3" s="87" t="s">
        <v>271</v>
      </c>
      <c r="B3" s="661" t="str">
        <f>'справка №1-БАЛАНС'!E4</f>
        <v>консолидиран</v>
      </c>
      <c r="C3" s="661"/>
      <c r="D3" s="661"/>
      <c r="E3" s="661"/>
      <c r="F3" s="663" t="s">
        <v>3</v>
      </c>
      <c r="G3" s="663"/>
      <c r="H3" s="144">
        <v>61</v>
      </c>
    </row>
    <row r="4" spans="1:18" ht="17.25" customHeight="1">
      <c r="A4" s="87" t="s">
        <v>4</v>
      </c>
      <c r="B4" s="662" t="str">
        <f>'справка №1-БАЛАНС'!E5</f>
        <v>01.01.2018-30.06.2018</v>
      </c>
      <c r="C4" s="662"/>
      <c r="D4" s="483"/>
      <c r="E4" s="242"/>
      <c r="F4" s="401"/>
      <c r="G4" s="239"/>
      <c r="H4" s="489"/>
    </row>
    <row r="5" spans="1:18" ht="22.8">
      <c r="A5" s="243" t="s">
        <v>273</v>
      </c>
      <c r="B5" s="393" t="s">
        <v>7</v>
      </c>
      <c r="C5" s="243" t="s">
        <v>8</v>
      </c>
      <c r="D5" s="243" t="s">
        <v>12</v>
      </c>
      <c r="E5" s="243" t="s">
        <v>274</v>
      </c>
      <c r="F5" s="393" t="s">
        <v>7</v>
      </c>
      <c r="G5" s="243" t="s">
        <v>8</v>
      </c>
      <c r="H5" s="243" t="s">
        <v>12</v>
      </c>
    </row>
    <row r="6" spans="1:18" s="245" customFormat="1" ht="10.199999999999999">
      <c r="A6" s="244" t="s">
        <v>13</v>
      </c>
      <c r="B6" s="257" t="s">
        <v>14</v>
      </c>
      <c r="C6" s="244">
        <v>1</v>
      </c>
      <c r="D6" s="244">
        <v>2</v>
      </c>
      <c r="E6" s="244" t="s">
        <v>13</v>
      </c>
      <c r="F6" s="257" t="s">
        <v>14</v>
      </c>
      <c r="G6" s="244">
        <v>1</v>
      </c>
      <c r="H6" s="244">
        <v>2</v>
      </c>
    </row>
    <row r="7" spans="1:18">
      <c r="A7" s="246" t="s">
        <v>275</v>
      </c>
      <c r="B7" s="394"/>
      <c r="C7" s="138"/>
      <c r="D7" s="138"/>
      <c r="E7" s="246" t="s">
        <v>276</v>
      </c>
      <c r="F7" s="247"/>
      <c r="G7" s="50"/>
      <c r="H7" s="50"/>
    </row>
    <row r="8" spans="1:18">
      <c r="A8" s="246" t="s">
        <v>277</v>
      </c>
      <c r="B8" s="248"/>
      <c r="C8" s="50"/>
      <c r="D8" s="50"/>
      <c r="E8" s="246" t="s">
        <v>278</v>
      </c>
      <c r="F8" s="247"/>
      <c r="G8" s="50"/>
      <c r="H8" s="50"/>
    </row>
    <row r="9" spans="1:18">
      <c r="A9" s="51" t="s">
        <v>279</v>
      </c>
      <c r="B9" s="249" t="s">
        <v>280</v>
      </c>
      <c r="C9" s="136">
        <v>78711</v>
      </c>
      <c r="D9" s="136">
        <v>67402</v>
      </c>
      <c r="E9" s="51" t="s">
        <v>281</v>
      </c>
      <c r="F9" s="250" t="s">
        <v>282</v>
      </c>
      <c r="G9" s="136">
        <v>124506</v>
      </c>
      <c r="H9" s="136">
        <v>103583</v>
      </c>
    </row>
    <row r="10" spans="1:18">
      <c r="A10" s="51" t="s">
        <v>283</v>
      </c>
      <c r="B10" s="249" t="s">
        <v>284</v>
      </c>
      <c r="C10" s="136">
        <v>6639</v>
      </c>
      <c r="D10" s="136">
        <v>5688</v>
      </c>
      <c r="E10" s="51" t="s">
        <v>285</v>
      </c>
      <c r="F10" s="250" t="s">
        <v>286</v>
      </c>
      <c r="G10" s="136">
        <v>122</v>
      </c>
      <c r="H10" s="136">
        <v>125</v>
      </c>
    </row>
    <row r="11" spans="1:18">
      <c r="A11" s="51" t="s">
        <v>287</v>
      </c>
      <c r="B11" s="249" t="s">
        <v>288</v>
      </c>
      <c r="C11" s="136">
        <v>5836</v>
      </c>
      <c r="D11" s="136">
        <v>5481</v>
      </c>
      <c r="E11" s="51" t="s">
        <v>289</v>
      </c>
      <c r="F11" s="250" t="s">
        <v>290</v>
      </c>
      <c r="G11" s="136">
        <v>504</v>
      </c>
      <c r="H11" s="136">
        <v>626</v>
      </c>
    </row>
    <row r="12" spans="1:18">
      <c r="A12" s="51" t="s">
        <v>291</v>
      </c>
      <c r="B12" s="249" t="s">
        <v>292</v>
      </c>
      <c r="C12" s="136">
        <v>17693</v>
      </c>
      <c r="D12" s="136">
        <v>14447</v>
      </c>
      <c r="E12" s="51" t="s">
        <v>77</v>
      </c>
      <c r="F12" s="250" t="s">
        <v>293</v>
      </c>
      <c r="G12" s="136">
        <v>2667</v>
      </c>
      <c r="H12" s="136">
        <v>3333</v>
      </c>
    </row>
    <row r="13" spans="1:18">
      <c r="A13" s="51" t="s">
        <v>294</v>
      </c>
      <c r="B13" s="249" t="s">
        <v>295</v>
      </c>
      <c r="C13" s="136">
        <v>3462</v>
      </c>
      <c r="D13" s="136">
        <v>2891</v>
      </c>
      <c r="E13" s="531" t="s">
        <v>50</v>
      </c>
      <c r="F13" s="535" t="s">
        <v>296</v>
      </c>
      <c r="G13" s="528">
        <f>SUM(G9:G12)</f>
        <v>127799</v>
      </c>
      <c r="H13" s="528">
        <f>SUM(H9:H12)</f>
        <v>107667</v>
      </c>
      <c r="I13" s="239"/>
      <c r="J13" s="239"/>
      <c r="K13" s="239"/>
      <c r="L13" s="239"/>
      <c r="M13" s="239"/>
      <c r="N13" s="239"/>
      <c r="O13" s="239"/>
      <c r="P13" s="239"/>
      <c r="Q13" s="239"/>
      <c r="R13" s="239"/>
    </row>
    <row r="14" spans="1:18">
      <c r="A14" s="51" t="s">
        <v>297</v>
      </c>
      <c r="B14" s="249" t="s">
        <v>298</v>
      </c>
      <c r="C14" s="136">
        <v>1187</v>
      </c>
      <c r="D14" s="136">
        <v>1248</v>
      </c>
      <c r="E14" s="51"/>
      <c r="F14" s="251"/>
      <c r="G14" s="17"/>
      <c r="H14" s="17"/>
    </row>
    <row r="15" spans="1:18" ht="24">
      <c r="A15" s="51" t="s">
        <v>299</v>
      </c>
      <c r="B15" s="249" t="s">
        <v>300</v>
      </c>
      <c r="C15" s="136">
        <f>117-137</f>
        <v>-20</v>
      </c>
      <c r="D15" s="136">
        <v>-1962</v>
      </c>
      <c r="E15" s="246" t="s">
        <v>301</v>
      </c>
      <c r="F15" s="252" t="s">
        <v>302</v>
      </c>
      <c r="G15" s="136">
        <v>79</v>
      </c>
      <c r="H15" s="136">
        <v>1</v>
      </c>
    </row>
    <row r="16" spans="1:18">
      <c r="A16" s="51" t="s">
        <v>303</v>
      </c>
      <c r="B16" s="249" t="s">
        <v>304</v>
      </c>
      <c r="C16" s="136">
        <v>624</v>
      </c>
      <c r="D16" s="136">
        <v>847</v>
      </c>
      <c r="E16" s="51" t="s">
        <v>305</v>
      </c>
      <c r="F16" s="251" t="s">
        <v>306</v>
      </c>
      <c r="G16" s="136"/>
      <c r="H16" s="136"/>
    </row>
    <row r="17" spans="1:18">
      <c r="A17" s="253" t="s">
        <v>307</v>
      </c>
      <c r="B17" s="249" t="s">
        <v>308</v>
      </c>
      <c r="C17" s="136"/>
      <c r="D17" s="136"/>
      <c r="E17" s="254"/>
      <c r="F17" s="255"/>
      <c r="G17" s="17"/>
      <c r="H17" s="17"/>
    </row>
    <row r="18" spans="1:18">
      <c r="A18" s="253" t="s">
        <v>309</v>
      </c>
      <c r="B18" s="249" t="s">
        <v>310</v>
      </c>
      <c r="C18" s="136"/>
      <c r="D18" s="136"/>
      <c r="E18" s="246" t="s">
        <v>311</v>
      </c>
      <c r="F18" s="255"/>
      <c r="G18" s="17"/>
      <c r="H18" s="17"/>
    </row>
    <row r="19" spans="1:18">
      <c r="A19" s="531" t="s">
        <v>50</v>
      </c>
      <c r="B19" s="534" t="s">
        <v>312</v>
      </c>
      <c r="C19" s="528">
        <f>SUM(C9:C15)+C16</f>
        <v>114132</v>
      </c>
      <c r="D19" s="528">
        <f>SUM(D9:D15)+D16</f>
        <v>96042</v>
      </c>
      <c r="E19" s="256" t="s">
        <v>313</v>
      </c>
      <c r="F19" s="251" t="s">
        <v>314</v>
      </c>
      <c r="G19" s="136">
        <v>7</v>
      </c>
      <c r="H19" s="136">
        <v>4</v>
      </c>
      <c r="I19" s="239"/>
      <c r="J19" s="239"/>
      <c r="K19" s="239"/>
      <c r="L19" s="239"/>
      <c r="M19" s="239"/>
      <c r="N19" s="239"/>
      <c r="O19" s="239"/>
    </row>
    <row r="20" spans="1:18">
      <c r="A20" s="254"/>
      <c r="B20" s="249"/>
      <c r="C20" s="17"/>
      <c r="D20" s="17"/>
      <c r="E20" s="253" t="s">
        <v>315</v>
      </c>
      <c r="F20" s="251" t="s">
        <v>316</v>
      </c>
      <c r="G20" s="136"/>
      <c r="H20" s="136"/>
    </row>
    <row r="21" spans="1:18" ht="24">
      <c r="A21" s="246" t="s">
        <v>317</v>
      </c>
      <c r="B21" s="257"/>
      <c r="C21" s="17"/>
      <c r="D21" s="17"/>
      <c r="E21" s="51" t="s">
        <v>318</v>
      </c>
      <c r="F21" s="251" t="s">
        <v>319</v>
      </c>
      <c r="G21" s="136">
        <v>73</v>
      </c>
      <c r="H21" s="136">
        <v>79</v>
      </c>
    </row>
    <row r="22" spans="1:18" ht="24">
      <c r="A22" s="256" t="s">
        <v>320</v>
      </c>
      <c r="B22" s="257" t="s">
        <v>321</v>
      </c>
      <c r="C22" s="136">
        <v>65</v>
      </c>
      <c r="D22" s="136">
        <v>82</v>
      </c>
      <c r="E22" s="256" t="s">
        <v>322</v>
      </c>
      <c r="F22" s="251" t="s">
        <v>323</v>
      </c>
      <c r="G22" s="136">
        <v>76</v>
      </c>
      <c r="H22" s="136">
        <v>37</v>
      </c>
    </row>
    <row r="23" spans="1:18" ht="24">
      <c r="A23" s="51" t="s">
        <v>324</v>
      </c>
      <c r="B23" s="257" t="s">
        <v>325</v>
      </c>
      <c r="C23" s="136">
        <v>132</v>
      </c>
      <c r="D23" s="136">
        <v>10</v>
      </c>
      <c r="E23" s="51" t="s">
        <v>326</v>
      </c>
      <c r="F23" s="251" t="s">
        <v>327</v>
      </c>
      <c r="G23" s="136"/>
      <c r="H23" s="136">
        <v>12</v>
      </c>
    </row>
    <row r="24" spans="1:18">
      <c r="A24" s="51" t="s">
        <v>328</v>
      </c>
      <c r="B24" s="257" t="s">
        <v>329</v>
      </c>
      <c r="C24" s="136">
        <v>68</v>
      </c>
      <c r="D24" s="136">
        <v>120</v>
      </c>
      <c r="E24" s="531" t="s">
        <v>102</v>
      </c>
      <c r="F24" s="529" t="s">
        <v>330</v>
      </c>
      <c r="G24" s="528">
        <f>SUM(G19:G23)</f>
        <v>156</v>
      </c>
      <c r="H24" s="528">
        <f>SUM(H19:H23)</f>
        <v>132</v>
      </c>
      <c r="I24" s="239"/>
      <c r="J24" s="239"/>
      <c r="K24" s="239"/>
      <c r="L24" s="239"/>
      <c r="M24" s="239"/>
      <c r="N24" s="239"/>
      <c r="O24" s="239"/>
      <c r="P24" s="239"/>
      <c r="Q24" s="239"/>
      <c r="R24" s="239"/>
    </row>
    <row r="25" spans="1:18">
      <c r="A25" s="51" t="s">
        <v>77</v>
      </c>
      <c r="B25" s="257" t="s">
        <v>331</v>
      </c>
      <c r="C25" s="136">
        <v>50</v>
      </c>
      <c r="D25" s="136">
        <v>69</v>
      </c>
      <c r="E25" s="253"/>
      <c r="F25" s="255"/>
      <c r="G25" s="17"/>
      <c r="H25" s="17"/>
    </row>
    <row r="26" spans="1:18">
      <c r="A26" s="531" t="s">
        <v>75</v>
      </c>
      <c r="B26" s="527" t="s">
        <v>332</v>
      </c>
      <c r="C26" s="528">
        <f>SUM(C22:C25)</f>
        <v>315</v>
      </c>
      <c r="D26" s="528">
        <f>SUM(D22:D25)</f>
        <v>281</v>
      </c>
      <c r="E26" s="51"/>
      <c r="F26" s="255"/>
      <c r="G26" s="17"/>
      <c r="H26" s="17"/>
      <c r="I26" s="239"/>
      <c r="J26" s="239"/>
      <c r="K26" s="239"/>
      <c r="L26" s="239"/>
      <c r="M26" s="239"/>
      <c r="N26" s="239"/>
    </row>
    <row r="27" spans="1:18">
      <c r="A27" s="259"/>
      <c r="B27" s="258"/>
      <c r="C27" s="17"/>
      <c r="D27" s="17"/>
      <c r="E27" s="51"/>
      <c r="F27" s="255"/>
      <c r="G27" s="17"/>
      <c r="H27" s="17"/>
    </row>
    <row r="28" spans="1:18">
      <c r="A28" s="526" t="s">
        <v>333</v>
      </c>
      <c r="B28" s="527" t="s">
        <v>334</v>
      </c>
      <c r="C28" s="528">
        <f>C26+C19</f>
        <v>114447</v>
      </c>
      <c r="D28" s="528">
        <f>D26+D19</f>
        <v>96323</v>
      </c>
      <c r="E28" s="526" t="s">
        <v>335</v>
      </c>
      <c r="F28" s="529" t="s">
        <v>336</v>
      </c>
      <c r="G28" s="528">
        <f>G13+G15+G24</f>
        <v>128034</v>
      </c>
      <c r="H28" s="528">
        <f>H13+H15+H24</f>
        <v>107800</v>
      </c>
      <c r="I28" s="239"/>
      <c r="J28" s="239"/>
      <c r="K28" s="239"/>
      <c r="L28" s="239"/>
      <c r="M28" s="239"/>
      <c r="N28" s="239"/>
      <c r="O28" s="239"/>
      <c r="P28" s="239"/>
      <c r="Q28" s="239"/>
      <c r="R28" s="239"/>
    </row>
    <row r="29" spans="1:18">
      <c r="A29" s="246"/>
      <c r="B29" s="258"/>
      <c r="C29" s="17"/>
      <c r="D29" s="17"/>
      <c r="E29" s="246"/>
      <c r="F29" s="251"/>
      <c r="G29" s="17"/>
      <c r="H29" s="17"/>
    </row>
    <row r="30" spans="1:18">
      <c r="A30" s="526" t="s">
        <v>337</v>
      </c>
      <c r="B30" s="527" t="s">
        <v>338</v>
      </c>
      <c r="C30" s="528">
        <f>IF((G28-C28)&gt;0,G28-C28,0)</f>
        <v>13587</v>
      </c>
      <c r="D30" s="528">
        <f>IF((H28-D28)&gt;0,H28-D28,0)</f>
        <v>11477</v>
      </c>
      <c r="E30" s="526" t="s">
        <v>339</v>
      </c>
      <c r="F30" s="529" t="s">
        <v>340</v>
      </c>
      <c r="G30" s="567">
        <f>IF((C28-G28)&gt;0,C28-G28,0)</f>
        <v>0</v>
      </c>
      <c r="H30" s="567">
        <f>IF((D28-H28)&gt;0,D28-H28,0)</f>
        <v>0</v>
      </c>
      <c r="I30" s="239"/>
      <c r="J30" s="239"/>
      <c r="K30" s="239"/>
      <c r="L30" s="239"/>
      <c r="M30" s="239"/>
      <c r="N30" s="239"/>
      <c r="O30" s="239"/>
      <c r="P30" s="239"/>
      <c r="Q30" s="239"/>
      <c r="R30" s="239"/>
    </row>
    <row r="31" spans="1:18" ht="22.8">
      <c r="A31" s="260" t="s">
        <v>835</v>
      </c>
      <c r="B31" s="258" t="s">
        <v>341</v>
      </c>
      <c r="C31" s="136"/>
      <c r="D31" s="136"/>
      <c r="E31" s="246" t="s">
        <v>838</v>
      </c>
      <c r="F31" s="251" t="s">
        <v>342</v>
      </c>
      <c r="G31" s="136"/>
      <c r="H31" s="136"/>
    </row>
    <row r="32" spans="1:18">
      <c r="A32" s="246" t="s">
        <v>343</v>
      </c>
      <c r="B32" s="252" t="s">
        <v>344</v>
      </c>
      <c r="C32" s="136"/>
      <c r="D32" s="136"/>
      <c r="E32" s="254" t="s">
        <v>345</v>
      </c>
      <c r="F32" s="251" t="s">
        <v>346</v>
      </c>
      <c r="G32" s="136">
        <v>23</v>
      </c>
      <c r="H32" s="136">
        <v>7</v>
      </c>
    </row>
    <row r="33" spans="1:18">
      <c r="A33" s="532" t="s">
        <v>347</v>
      </c>
      <c r="B33" s="527" t="s">
        <v>348</v>
      </c>
      <c r="C33" s="528">
        <f>C28+C31+C32</f>
        <v>114447</v>
      </c>
      <c r="D33" s="528">
        <f>D28+D31+D32</f>
        <v>96323</v>
      </c>
      <c r="E33" s="526" t="s">
        <v>349</v>
      </c>
      <c r="F33" s="529" t="s">
        <v>350</v>
      </c>
      <c r="G33" s="528">
        <f>G32+G31+G28</f>
        <v>128057</v>
      </c>
      <c r="H33" s="528">
        <f>H32+H31+H28</f>
        <v>107807</v>
      </c>
      <c r="I33" s="239"/>
      <c r="J33" s="239"/>
      <c r="K33" s="239"/>
      <c r="L33" s="239"/>
      <c r="M33" s="239"/>
      <c r="N33" s="239"/>
      <c r="O33" s="239"/>
      <c r="P33" s="239"/>
      <c r="Q33" s="239"/>
      <c r="R33" s="239"/>
    </row>
    <row r="34" spans="1:18">
      <c r="A34" s="532" t="s">
        <v>351</v>
      </c>
      <c r="B34" s="527" t="s">
        <v>352</v>
      </c>
      <c r="C34" s="528">
        <f>IF((G33-C33)&gt;0,G33-C33,0)</f>
        <v>13610</v>
      </c>
      <c r="D34" s="528">
        <f>IF((H33-D33)&gt;0,H33-D33,0)</f>
        <v>11484</v>
      </c>
      <c r="E34" s="532" t="s">
        <v>353</v>
      </c>
      <c r="F34" s="529" t="s">
        <v>354</v>
      </c>
      <c r="G34" s="528">
        <f>IF((C33-G33)&gt;0,C33-G33,0)</f>
        <v>0</v>
      </c>
      <c r="H34" s="528">
        <f>IF((D33-H33)&gt;0,D33-H33,0)</f>
        <v>0</v>
      </c>
      <c r="I34" s="239"/>
      <c r="J34" s="239"/>
      <c r="K34" s="239"/>
      <c r="L34" s="239"/>
      <c r="M34" s="239"/>
      <c r="N34" s="239"/>
      <c r="O34" s="239"/>
      <c r="P34" s="239"/>
      <c r="Q34" s="239"/>
      <c r="R34" s="239"/>
    </row>
    <row r="35" spans="1:18">
      <c r="A35" s="246" t="s">
        <v>355</v>
      </c>
      <c r="B35" s="258" t="s">
        <v>356</v>
      </c>
      <c r="C35" s="17">
        <f>SUM(C36:C38)</f>
        <v>1137</v>
      </c>
      <c r="D35" s="17">
        <f>SUM(D36:D38)</f>
        <v>856</v>
      </c>
      <c r="E35" s="261"/>
      <c r="F35" s="255"/>
      <c r="G35" s="17"/>
      <c r="H35" s="17"/>
      <c r="I35" s="239"/>
      <c r="J35" s="239"/>
      <c r="K35" s="239"/>
      <c r="L35" s="239"/>
      <c r="M35" s="239"/>
      <c r="N35" s="239"/>
    </row>
    <row r="36" spans="1:18">
      <c r="A36" s="51" t="s">
        <v>357</v>
      </c>
      <c r="B36" s="257" t="s">
        <v>358</v>
      </c>
      <c r="C36" s="136">
        <v>1137</v>
      </c>
      <c r="D36" s="136">
        <v>856</v>
      </c>
      <c r="E36" s="261"/>
      <c r="F36" s="255"/>
      <c r="G36" s="17"/>
      <c r="H36" s="17"/>
    </row>
    <row r="37" spans="1:18" ht="24">
      <c r="A37" s="51" t="s">
        <v>359</v>
      </c>
      <c r="B37" s="262" t="s">
        <v>360</v>
      </c>
      <c r="C37" s="136"/>
      <c r="D37" s="136"/>
      <c r="E37" s="261"/>
      <c r="F37" s="263"/>
      <c r="G37" s="17"/>
      <c r="H37" s="17"/>
    </row>
    <row r="38" spans="1:18">
      <c r="A38" s="51" t="s">
        <v>361</v>
      </c>
      <c r="B38" s="262" t="s">
        <v>362</v>
      </c>
      <c r="C38" s="137"/>
      <c r="D38" s="137"/>
      <c r="E38" s="261"/>
      <c r="F38" s="263"/>
      <c r="G38" s="17"/>
      <c r="H38" s="17"/>
    </row>
    <row r="39" spans="1:18">
      <c r="A39" s="526" t="s">
        <v>363</v>
      </c>
      <c r="B39" s="533" t="s">
        <v>364</v>
      </c>
      <c r="C39" s="528">
        <f>+IF((G33-C33-C35)&gt;0,G33-C33-C35,0)</f>
        <v>12473</v>
      </c>
      <c r="D39" s="528">
        <f>+IF((H33-D33-D35)&gt;0,H33-D33-D35,0)</f>
        <v>10628</v>
      </c>
      <c r="E39" s="526" t="s">
        <v>365</v>
      </c>
      <c r="F39" s="533" t="s">
        <v>366</v>
      </c>
      <c r="G39" s="528">
        <f>IF(G34&gt;0,IF(C35+G34&lt;0,0,C35+G34),IF(C34-C35&lt;0,C35-C34,0))</f>
        <v>0</v>
      </c>
      <c r="H39" s="528">
        <f>IF(H34&gt;0,IF(D35+H34&lt;0,0,D35+H34),IF(D34-D35&lt;0,D35-D34,0))</f>
        <v>0</v>
      </c>
      <c r="I39" s="239"/>
      <c r="J39" s="239"/>
      <c r="K39" s="239"/>
      <c r="L39" s="239"/>
      <c r="M39" s="239"/>
      <c r="N39" s="239"/>
      <c r="O39" s="239"/>
      <c r="P39" s="239"/>
      <c r="Q39" s="239"/>
      <c r="R39" s="239"/>
    </row>
    <row r="40" spans="1:18">
      <c r="A40" s="246" t="s">
        <v>367</v>
      </c>
      <c r="B40" s="258" t="s">
        <v>368</v>
      </c>
      <c r="C40" s="137">
        <v>9690</v>
      </c>
      <c r="D40" s="137">
        <v>7997</v>
      </c>
      <c r="E40" s="246" t="s">
        <v>367</v>
      </c>
      <c r="F40" s="264" t="s">
        <v>369</v>
      </c>
      <c r="G40" s="136"/>
      <c r="H40" s="136"/>
    </row>
    <row r="41" spans="1:18">
      <c r="A41" s="246" t="s">
        <v>370</v>
      </c>
      <c r="B41" s="258" t="s">
        <v>371</v>
      </c>
      <c r="C41" s="138">
        <f>IF(C39-C40&gt;0,C39-C40,0)</f>
        <v>2783</v>
      </c>
      <c r="D41" s="138">
        <f>IF(D39-D40&gt;0,D39-D40,0)</f>
        <v>2631</v>
      </c>
      <c r="E41" s="246" t="s">
        <v>372</v>
      </c>
      <c r="F41" s="264" t="s">
        <v>373</v>
      </c>
      <c r="G41" s="138">
        <f>IF(G39-G40&gt;0,G39-G40,0)</f>
        <v>0</v>
      </c>
      <c r="H41" s="138">
        <f>IF(H39-H40&gt;0,H39-H40,0)</f>
        <v>0</v>
      </c>
      <c r="I41" s="239"/>
      <c r="J41" s="239"/>
      <c r="K41" s="239"/>
      <c r="L41" s="239"/>
      <c r="M41" s="239"/>
      <c r="N41" s="239"/>
      <c r="O41" s="239"/>
      <c r="P41" s="239"/>
      <c r="Q41" s="239"/>
      <c r="R41" s="239"/>
    </row>
    <row r="42" spans="1:18">
      <c r="A42" s="532" t="s">
        <v>374</v>
      </c>
      <c r="B42" s="527" t="s">
        <v>375</v>
      </c>
      <c r="C42" s="530">
        <f>C33+C35+C39</f>
        <v>128057</v>
      </c>
      <c r="D42" s="530">
        <f>D33+D35+D39</f>
        <v>107807</v>
      </c>
      <c r="E42" s="532" t="s">
        <v>376</v>
      </c>
      <c r="F42" s="533" t="s">
        <v>377</v>
      </c>
      <c r="G42" s="528">
        <f>G39+G33</f>
        <v>128057</v>
      </c>
      <c r="H42" s="528">
        <f>H39+H33</f>
        <v>107807</v>
      </c>
      <c r="I42" s="239"/>
      <c r="J42" s="239"/>
      <c r="K42" s="239"/>
      <c r="L42" s="239"/>
      <c r="M42" s="239"/>
      <c r="N42" s="239"/>
      <c r="O42" s="239"/>
      <c r="P42" s="239"/>
      <c r="Q42" s="239"/>
      <c r="R42" s="239"/>
    </row>
    <row r="43" spans="1:18">
      <c r="A43" s="242"/>
      <c r="B43" s="395"/>
      <c r="C43" s="265"/>
      <c r="D43" s="484"/>
      <c r="E43" s="266"/>
      <c r="F43" s="399"/>
      <c r="G43" s="265"/>
      <c r="H43" s="484"/>
    </row>
    <row r="44" spans="1:18" s="558" customFormat="1" ht="9.6">
      <c r="A44" s="664" t="s">
        <v>842</v>
      </c>
      <c r="B44" s="664"/>
      <c r="C44" s="664"/>
      <c r="D44" s="664"/>
      <c r="E44" s="664"/>
      <c r="F44" s="598"/>
      <c r="G44" s="556"/>
      <c r="H44" s="557"/>
    </row>
    <row r="45" spans="1:18">
      <c r="C45" s="644">
        <f>C41-'справка №1-БАЛАНС'!G31</f>
        <v>0</v>
      </c>
      <c r="D45" s="644"/>
      <c r="F45" s="399"/>
      <c r="G45" s="265">
        <f>C42-G42</f>
        <v>0</v>
      </c>
      <c r="H45" s="265">
        <f>D42-H42</f>
        <v>0</v>
      </c>
    </row>
    <row r="46" spans="1:18">
      <c r="A46" s="651" t="str">
        <f>'справка №1-БАЛАНС'!C97</f>
        <v>Съставител:Н.Николов</v>
      </c>
      <c r="B46" s="395"/>
      <c r="C46" s="509"/>
      <c r="D46" s="559" t="str">
        <f>'справка №1-БАЛАНС'!C100</f>
        <v>Ръководители: М.Ангелов Д.Тановски</v>
      </c>
      <c r="E46" s="266"/>
      <c r="F46" s="399"/>
      <c r="G46" s="265"/>
      <c r="H46" s="484"/>
    </row>
    <row r="47" spans="1:18">
      <c r="A47" s="242"/>
      <c r="B47" s="395"/>
      <c r="C47" s="265"/>
      <c r="D47" s="484"/>
      <c r="E47" s="266"/>
      <c r="F47" s="399"/>
      <c r="G47" s="265"/>
      <c r="H47" s="484"/>
    </row>
    <row r="48" spans="1:18">
      <c r="A48" s="269"/>
      <c r="B48" s="397"/>
      <c r="C48" s="402"/>
      <c r="D48" s="659"/>
      <c r="E48" s="659"/>
      <c r="F48" s="659"/>
      <c r="G48" s="659"/>
      <c r="H48" s="659"/>
      <c r="I48" s="239"/>
      <c r="J48" s="239"/>
      <c r="K48" s="239"/>
      <c r="L48" s="239"/>
      <c r="M48" s="239"/>
      <c r="N48" s="239"/>
      <c r="O48" s="239"/>
    </row>
    <row r="49" spans="1:8">
      <c r="A49" s="270"/>
      <c r="B49" s="398"/>
      <c r="C49" s="637"/>
      <c r="E49" s="267"/>
      <c r="F49" s="399"/>
      <c r="G49" s="271"/>
      <c r="H49" s="490"/>
    </row>
    <row r="50" spans="1:8" ht="12.75" customHeight="1">
      <c r="A50" s="270"/>
      <c r="B50" s="398"/>
      <c r="C50" s="402"/>
      <c r="D50" s="660"/>
      <c r="E50" s="660"/>
      <c r="F50" s="660"/>
      <c r="G50" s="660"/>
      <c r="H50" s="660"/>
    </row>
    <row r="51" spans="1:8">
      <c r="A51" s="272" t="str">
        <f>'справка №1-БАЛАНС'!A98</f>
        <v>Дата на съставяне: 14.08.2018</v>
      </c>
      <c r="B51" s="399"/>
      <c r="C51" s="638"/>
      <c r="D51" s="486"/>
      <c r="E51" s="267"/>
      <c r="F51" s="399"/>
      <c r="G51" s="271"/>
      <c r="H51" s="490"/>
    </row>
    <row r="52" spans="1:8">
      <c r="A52" s="273"/>
      <c r="B52" s="399"/>
      <c r="C52" s="265"/>
      <c r="D52" s="484"/>
      <c r="E52" s="267"/>
      <c r="F52" s="399"/>
      <c r="G52" s="271"/>
      <c r="H52" s="490"/>
    </row>
    <row r="53" spans="1:8">
      <c r="A53" s="273"/>
      <c r="B53" s="399"/>
      <c r="C53" s="265"/>
      <c r="D53" s="484"/>
      <c r="E53" s="267"/>
      <c r="F53" s="399"/>
      <c r="G53" s="271"/>
      <c r="H53" s="490"/>
    </row>
    <row r="54" spans="1:8">
      <c r="A54" s="273"/>
      <c r="B54" s="400"/>
      <c r="C54" s="274"/>
      <c r="D54" s="487"/>
      <c r="E54" s="273"/>
      <c r="F54" s="400"/>
      <c r="G54" s="275"/>
      <c r="H54" s="491"/>
    </row>
    <row r="55" spans="1:8">
      <c r="A55" s="273"/>
      <c r="B55" s="400"/>
      <c r="C55" s="274"/>
      <c r="D55" s="487"/>
      <c r="E55" s="273"/>
      <c r="F55" s="400"/>
      <c r="G55" s="275"/>
      <c r="H55" s="491"/>
    </row>
    <row r="56" spans="1:8">
      <c r="A56" s="273"/>
      <c r="B56" s="400"/>
      <c r="C56" s="274"/>
      <c r="D56" s="487"/>
      <c r="E56" s="273"/>
      <c r="F56" s="400"/>
      <c r="G56" s="275"/>
      <c r="H56" s="491"/>
    </row>
    <row r="57" spans="1:8">
      <c r="A57" s="273"/>
      <c r="B57" s="400"/>
      <c r="C57" s="274"/>
      <c r="D57" s="487"/>
      <c r="E57" s="273"/>
      <c r="F57" s="400"/>
      <c r="G57" s="275"/>
      <c r="H57" s="491"/>
    </row>
    <row r="58" spans="1:8">
      <c r="A58" s="273"/>
      <c r="B58" s="400"/>
      <c r="C58" s="274"/>
      <c r="D58" s="487"/>
      <c r="E58" s="273"/>
      <c r="F58" s="400"/>
      <c r="G58" s="275"/>
      <c r="H58" s="491"/>
    </row>
    <row r="59" spans="1:8">
      <c r="A59" s="273"/>
      <c r="B59" s="400"/>
      <c r="C59" s="274"/>
      <c r="D59" s="487"/>
      <c r="E59" s="273"/>
      <c r="F59" s="400"/>
      <c r="G59" s="275"/>
      <c r="H59" s="491"/>
    </row>
    <row r="60" spans="1:8">
      <c r="A60" s="273"/>
      <c r="B60" s="400"/>
      <c r="C60" s="274"/>
      <c r="D60" s="487"/>
      <c r="E60" s="273"/>
      <c r="F60" s="400"/>
      <c r="G60" s="275"/>
      <c r="H60" s="491"/>
    </row>
    <row r="61" spans="1:8">
      <c r="A61" s="273"/>
      <c r="B61" s="400"/>
      <c r="C61" s="274"/>
      <c r="D61" s="487"/>
      <c r="E61" s="273"/>
      <c r="F61" s="400"/>
      <c r="G61" s="275"/>
      <c r="H61" s="491"/>
    </row>
    <row r="62" spans="1:8">
      <c r="A62" s="273"/>
      <c r="B62" s="400"/>
      <c r="C62" s="274"/>
      <c r="D62" s="487"/>
      <c r="E62" s="273"/>
      <c r="F62" s="400"/>
      <c r="G62" s="275"/>
      <c r="H62" s="491"/>
    </row>
    <row r="63" spans="1:8">
      <c r="A63" s="273"/>
      <c r="B63" s="400"/>
      <c r="C63" s="274"/>
      <c r="D63" s="487"/>
      <c r="E63" s="273"/>
      <c r="F63" s="400"/>
      <c r="G63" s="275"/>
      <c r="H63" s="491"/>
    </row>
    <row r="64" spans="1:8">
      <c r="A64" s="273"/>
      <c r="B64" s="400"/>
      <c r="C64" s="274"/>
      <c r="D64" s="487"/>
      <c r="E64" s="273"/>
      <c r="F64" s="400"/>
      <c r="G64" s="275"/>
      <c r="H64" s="491"/>
    </row>
    <row r="65" spans="1:8">
      <c r="A65" s="273"/>
      <c r="B65" s="400"/>
      <c r="C65" s="274"/>
      <c r="D65" s="487"/>
      <c r="E65" s="273"/>
      <c r="F65" s="400"/>
      <c r="G65" s="275"/>
      <c r="H65" s="491"/>
    </row>
    <row r="66" spans="1:8">
      <c r="A66" s="273"/>
      <c r="B66" s="400"/>
      <c r="C66" s="274"/>
      <c r="D66" s="487"/>
      <c r="E66" s="273"/>
      <c r="F66" s="400"/>
      <c r="G66" s="275"/>
      <c r="H66" s="491"/>
    </row>
    <row r="67" spans="1:8">
      <c r="A67" s="273"/>
      <c r="B67" s="400"/>
      <c r="C67" s="274"/>
      <c r="D67" s="487"/>
      <c r="E67" s="273"/>
      <c r="F67" s="400"/>
      <c r="G67" s="275"/>
      <c r="H67" s="491"/>
    </row>
    <row r="68" spans="1:8">
      <c r="A68" s="273"/>
      <c r="B68" s="400"/>
      <c r="C68" s="274"/>
      <c r="D68" s="487"/>
      <c r="E68" s="273"/>
      <c r="F68" s="400"/>
      <c r="G68" s="275"/>
      <c r="H68" s="491"/>
    </row>
    <row r="69" spans="1:8">
      <c r="A69" s="273"/>
      <c r="B69" s="400"/>
      <c r="C69" s="274"/>
      <c r="D69" s="487"/>
      <c r="E69" s="273"/>
      <c r="F69" s="400"/>
      <c r="G69" s="275"/>
      <c r="H69" s="491"/>
    </row>
    <row r="70" spans="1:8">
      <c r="A70" s="273"/>
      <c r="B70" s="400"/>
      <c r="C70" s="274"/>
      <c r="D70" s="487"/>
      <c r="E70" s="273"/>
      <c r="F70" s="400"/>
      <c r="G70" s="275"/>
      <c r="H70" s="491"/>
    </row>
    <row r="71" spans="1:8">
      <c r="A71" s="273"/>
      <c r="B71" s="400"/>
      <c r="C71" s="274"/>
      <c r="D71" s="487"/>
      <c r="E71" s="273"/>
      <c r="F71" s="400"/>
      <c r="G71" s="275"/>
      <c r="H71" s="491"/>
    </row>
    <row r="72" spans="1:8">
      <c r="A72" s="273"/>
      <c r="B72" s="400"/>
      <c r="C72" s="274"/>
      <c r="D72" s="487"/>
      <c r="E72" s="273"/>
      <c r="F72" s="400"/>
      <c r="G72" s="275"/>
      <c r="H72" s="491"/>
    </row>
    <row r="73" spans="1:8">
      <c r="A73" s="273"/>
      <c r="B73" s="400"/>
      <c r="C73" s="274"/>
      <c r="D73" s="487"/>
      <c r="E73" s="273"/>
      <c r="F73" s="400"/>
      <c r="G73" s="275"/>
      <c r="H73" s="491"/>
    </row>
    <row r="74" spans="1:8">
      <c r="A74" s="273"/>
      <c r="B74" s="400"/>
      <c r="C74" s="274"/>
      <c r="D74" s="487"/>
      <c r="E74" s="273"/>
      <c r="F74" s="400"/>
      <c r="G74" s="275"/>
      <c r="H74" s="491"/>
    </row>
    <row r="75" spans="1:8">
      <c r="A75" s="273"/>
      <c r="B75" s="400"/>
      <c r="C75" s="274"/>
      <c r="D75" s="487"/>
      <c r="E75" s="273"/>
      <c r="F75" s="400"/>
      <c r="G75" s="275"/>
      <c r="H75" s="491"/>
    </row>
    <row r="76" spans="1:8">
      <c r="A76" s="273"/>
      <c r="B76" s="400"/>
      <c r="C76" s="274"/>
      <c r="D76" s="487"/>
      <c r="E76" s="273"/>
      <c r="F76" s="400"/>
      <c r="G76" s="275"/>
      <c r="H76" s="491"/>
    </row>
    <row r="77" spans="1:8">
      <c r="A77" s="273"/>
      <c r="B77" s="400"/>
      <c r="C77" s="274"/>
      <c r="D77" s="487"/>
      <c r="E77" s="273"/>
      <c r="F77" s="400"/>
      <c r="G77" s="275"/>
      <c r="H77" s="491"/>
    </row>
    <row r="78" spans="1:8">
      <c r="A78" s="273"/>
      <c r="B78" s="400"/>
      <c r="C78" s="274"/>
      <c r="D78" s="487"/>
      <c r="E78" s="273"/>
      <c r="F78" s="400"/>
      <c r="G78" s="275"/>
      <c r="H78" s="491"/>
    </row>
    <row r="79" spans="1:8">
      <c r="A79" s="273"/>
      <c r="B79" s="400"/>
      <c r="C79" s="274"/>
      <c r="D79" s="487"/>
      <c r="E79" s="273"/>
      <c r="F79" s="400"/>
      <c r="G79" s="275"/>
      <c r="H79" s="491"/>
    </row>
    <row r="80" spans="1:8">
      <c r="A80" s="273"/>
      <c r="B80" s="400"/>
      <c r="C80" s="274"/>
      <c r="D80" s="487"/>
      <c r="E80" s="273"/>
      <c r="F80" s="400"/>
      <c r="G80" s="275"/>
      <c r="H80" s="491"/>
    </row>
    <row r="81" spans="1:8">
      <c r="A81" s="273"/>
      <c r="B81" s="400"/>
      <c r="C81" s="274"/>
      <c r="D81" s="487"/>
      <c r="E81" s="273"/>
      <c r="F81" s="400"/>
      <c r="G81" s="275"/>
      <c r="H81" s="491"/>
    </row>
    <row r="82" spans="1:8">
      <c r="A82" s="273"/>
      <c r="B82" s="400"/>
      <c r="C82" s="274"/>
      <c r="D82" s="487"/>
      <c r="E82" s="273"/>
      <c r="F82" s="400"/>
      <c r="G82" s="275"/>
      <c r="H82" s="491"/>
    </row>
    <row r="83" spans="1:8">
      <c r="A83" s="273"/>
      <c r="B83" s="400"/>
      <c r="C83" s="274"/>
      <c r="D83" s="487"/>
      <c r="E83" s="273"/>
      <c r="F83" s="400"/>
      <c r="G83" s="275"/>
      <c r="H83" s="491"/>
    </row>
    <row r="84" spans="1:8">
      <c r="A84" s="273"/>
      <c r="B84" s="400"/>
      <c r="C84" s="274"/>
      <c r="D84" s="487"/>
      <c r="E84" s="273"/>
      <c r="F84" s="400"/>
      <c r="G84" s="275"/>
      <c r="H84" s="491"/>
    </row>
    <row r="85" spans="1:8">
      <c r="A85" s="273"/>
      <c r="B85" s="400"/>
      <c r="C85" s="274"/>
      <c r="D85" s="487"/>
      <c r="E85" s="273"/>
      <c r="F85" s="400"/>
      <c r="G85" s="275"/>
      <c r="H85" s="491"/>
    </row>
    <row r="86" spans="1:8">
      <c r="A86" s="273"/>
      <c r="B86" s="400"/>
      <c r="C86" s="274"/>
      <c r="D86" s="487"/>
      <c r="E86" s="273"/>
      <c r="F86" s="400"/>
      <c r="G86" s="275"/>
      <c r="H86" s="491"/>
    </row>
    <row r="87" spans="1:8">
      <c r="A87" s="273"/>
      <c r="B87" s="400"/>
      <c r="C87" s="274"/>
      <c r="D87" s="487"/>
      <c r="E87" s="273"/>
      <c r="F87" s="400"/>
      <c r="G87" s="275"/>
      <c r="H87" s="491"/>
    </row>
    <row r="88" spans="1:8">
      <c r="A88" s="273"/>
      <c r="B88" s="400"/>
      <c r="C88" s="274"/>
      <c r="D88" s="487"/>
      <c r="E88" s="273"/>
      <c r="F88" s="400"/>
      <c r="G88" s="275"/>
      <c r="H88" s="491"/>
    </row>
    <row r="89" spans="1:8">
      <c r="A89" s="273"/>
      <c r="B89" s="400"/>
      <c r="C89" s="274"/>
      <c r="D89" s="487"/>
      <c r="E89" s="273"/>
      <c r="F89" s="400"/>
      <c r="G89" s="275"/>
      <c r="H89" s="491"/>
    </row>
    <row r="90" spans="1:8">
      <c r="A90" s="273"/>
      <c r="B90" s="400"/>
      <c r="C90" s="274"/>
      <c r="D90" s="487"/>
      <c r="E90" s="273"/>
      <c r="F90" s="400"/>
      <c r="G90" s="275"/>
      <c r="H90" s="491"/>
    </row>
    <row r="91" spans="1:8">
      <c r="A91" s="273"/>
      <c r="B91" s="400"/>
      <c r="C91" s="274"/>
      <c r="D91" s="487"/>
      <c r="E91" s="273"/>
      <c r="F91" s="400"/>
      <c r="G91" s="275"/>
      <c r="H91" s="491"/>
    </row>
    <row r="92" spans="1:8">
      <c r="A92" s="273"/>
      <c r="B92" s="400"/>
      <c r="C92" s="274"/>
      <c r="D92" s="487"/>
      <c r="E92" s="273"/>
      <c r="F92" s="400"/>
      <c r="G92" s="275"/>
      <c r="H92" s="491"/>
    </row>
    <row r="93" spans="1:8">
      <c r="A93" s="273"/>
      <c r="B93" s="400"/>
      <c r="C93" s="274"/>
      <c r="D93" s="487"/>
      <c r="E93" s="273"/>
      <c r="F93" s="400"/>
      <c r="G93" s="275"/>
      <c r="H93" s="491"/>
    </row>
    <row r="94" spans="1:8">
      <c r="A94" s="273"/>
      <c r="B94" s="400"/>
      <c r="C94" s="274"/>
      <c r="D94" s="487"/>
      <c r="E94" s="273"/>
      <c r="F94" s="400"/>
      <c r="G94" s="275"/>
      <c r="H94" s="491"/>
    </row>
    <row r="95" spans="1:8">
      <c r="A95" s="273"/>
      <c r="B95" s="400"/>
      <c r="C95" s="274"/>
      <c r="D95" s="487"/>
      <c r="E95" s="273"/>
      <c r="F95" s="400"/>
      <c r="G95" s="275"/>
      <c r="H95" s="491"/>
    </row>
    <row r="96" spans="1:8">
      <c r="A96" s="273"/>
      <c r="B96" s="400"/>
      <c r="C96" s="274"/>
      <c r="D96" s="487"/>
      <c r="E96" s="273"/>
      <c r="F96" s="400"/>
      <c r="G96" s="275"/>
      <c r="H96" s="491"/>
    </row>
    <row r="97" spans="1:8">
      <c r="A97" s="273"/>
      <c r="B97" s="400"/>
      <c r="C97" s="274"/>
      <c r="D97" s="487"/>
      <c r="E97" s="273"/>
      <c r="F97" s="400"/>
      <c r="G97" s="275"/>
      <c r="H97" s="491"/>
    </row>
    <row r="98" spans="1:8">
      <c r="A98" s="273"/>
      <c r="B98" s="400"/>
      <c r="C98" s="274"/>
      <c r="D98" s="487"/>
      <c r="E98" s="273"/>
      <c r="F98" s="400"/>
      <c r="G98" s="275"/>
      <c r="H98" s="491"/>
    </row>
    <row r="99" spans="1:8">
      <c r="A99" s="273"/>
      <c r="B99" s="400"/>
      <c r="C99" s="274"/>
      <c r="D99" s="487"/>
      <c r="E99" s="273"/>
      <c r="F99" s="400"/>
      <c r="G99" s="275"/>
      <c r="H99" s="491"/>
    </row>
    <row r="100" spans="1:8">
      <c r="A100" s="273"/>
      <c r="B100" s="400"/>
      <c r="C100" s="274"/>
      <c r="D100" s="487"/>
      <c r="E100" s="273"/>
      <c r="F100" s="400"/>
      <c r="G100" s="275"/>
      <c r="H100" s="491"/>
    </row>
    <row r="101" spans="1:8">
      <c r="A101" s="273"/>
      <c r="B101" s="400"/>
      <c r="C101" s="274"/>
      <c r="D101" s="487"/>
      <c r="E101" s="273"/>
      <c r="F101" s="400"/>
      <c r="G101" s="275"/>
      <c r="H101" s="491"/>
    </row>
    <row r="102" spans="1:8">
      <c r="A102" s="273"/>
      <c r="B102" s="400"/>
      <c r="C102" s="274"/>
      <c r="D102" s="487"/>
      <c r="E102" s="273"/>
      <c r="F102" s="400"/>
      <c r="G102" s="275"/>
      <c r="H102" s="491"/>
    </row>
    <row r="103" spans="1:8">
      <c r="A103" s="273"/>
      <c r="B103" s="400"/>
      <c r="C103" s="274"/>
      <c r="D103" s="487"/>
      <c r="E103" s="273"/>
      <c r="F103" s="400"/>
      <c r="G103" s="275"/>
      <c r="H103" s="491"/>
    </row>
    <row r="104" spans="1:8">
      <c r="A104" s="273"/>
      <c r="B104" s="400"/>
      <c r="C104" s="274"/>
      <c r="D104" s="487"/>
      <c r="E104" s="273"/>
      <c r="F104" s="400"/>
      <c r="G104" s="275"/>
      <c r="H104" s="491"/>
    </row>
    <row r="105" spans="1:8">
      <c r="A105" s="273"/>
      <c r="B105" s="400"/>
      <c r="C105" s="274"/>
      <c r="D105" s="487"/>
      <c r="E105" s="273"/>
      <c r="F105" s="400"/>
      <c r="G105" s="275"/>
      <c r="H105" s="491"/>
    </row>
    <row r="106" spans="1:8">
      <c r="A106" s="273"/>
      <c r="B106" s="400"/>
      <c r="C106" s="274"/>
      <c r="D106" s="487"/>
      <c r="E106" s="273"/>
      <c r="F106" s="400"/>
      <c r="G106" s="275"/>
      <c r="H106" s="491"/>
    </row>
    <row r="107" spans="1:8">
      <c r="A107" s="273"/>
      <c r="B107" s="400"/>
      <c r="C107" s="276"/>
      <c r="D107" s="488"/>
      <c r="E107" s="273"/>
      <c r="F107" s="400"/>
    </row>
    <row r="108" spans="1:8">
      <c r="A108" s="273"/>
      <c r="B108" s="400"/>
      <c r="C108" s="276"/>
      <c r="D108" s="488"/>
      <c r="E108" s="273"/>
      <c r="F108" s="400"/>
    </row>
    <row r="109" spans="1:8">
      <c r="A109" s="273"/>
      <c r="B109" s="400"/>
      <c r="C109" s="276"/>
      <c r="D109" s="488"/>
      <c r="E109" s="273"/>
      <c r="F109" s="400"/>
    </row>
    <row r="110" spans="1:8">
      <c r="A110" s="273"/>
      <c r="B110" s="400"/>
      <c r="C110" s="276"/>
      <c r="D110" s="488"/>
      <c r="E110" s="273"/>
      <c r="F110" s="400"/>
    </row>
    <row r="111" spans="1:8">
      <c r="A111" s="273"/>
      <c r="B111" s="400"/>
      <c r="C111" s="276"/>
      <c r="D111" s="488"/>
      <c r="E111" s="273"/>
      <c r="F111" s="400"/>
    </row>
    <row r="112" spans="1:8">
      <c r="A112" s="273"/>
      <c r="B112" s="400"/>
      <c r="C112" s="276"/>
      <c r="D112" s="488"/>
      <c r="E112" s="273"/>
      <c r="F112" s="400"/>
    </row>
    <row r="113" spans="1:6">
      <c r="A113" s="273"/>
      <c r="B113" s="400"/>
      <c r="C113" s="276"/>
      <c r="D113" s="488"/>
      <c r="E113" s="273"/>
      <c r="F113" s="400"/>
    </row>
    <row r="114" spans="1:6">
      <c r="A114" s="273"/>
      <c r="B114" s="400"/>
      <c r="C114" s="276"/>
      <c r="D114" s="488"/>
      <c r="E114" s="273"/>
      <c r="F114" s="400"/>
    </row>
    <row r="115" spans="1:6">
      <c r="A115" s="273"/>
      <c r="B115" s="400"/>
      <c r="C115" s="276"/>
      <c r="D115" s="488"/>
      <c r="E115" s="273"/>
      <c r="F115" s="400"/>
    </row>
    <row r="116" spans="1:6">
      <c r="A116" s="273"/>
      <c r="B116" s="400"/>
      <c r="C116" s="276"/>
      <c r="D116" s="488"/>
      <c r="E116" s="273"/>
      <c r="F116" s="400"/>
    </row>
    <row r="117" spans="1:6">
      <c r="A117" s="273"/>
      <c r="B117" s="400"/>
      <c r="C117" s="276"/>
      <c r="D117" s="488"/>
      <c r="E117" s="273"/>
      <c r="F117" s="400"/>
    </row>
    <row r="118" spans="1:6">
      <c r="A118" s="273"/>
      <c r="B118" s="400"/>
      <c r="C118" s="276"/>
      <c r="D118" s="488"/>
      <c r="E118" s="273"/>
      <c r="F118" s="400"/>
    </row>
    <row r="119" spans="1:6">
      <c r="A119" s="273"/>
      <c r="B119" s="400"/>
      <c r="C119" s="276"/>
      <c r="D119" s="488"/>
      <c r="E119" s="273"/>
      <c r="F119" s="400"/>
    </row>
    <row r="120" spans="1:6">
      <c r="A120" s="273"/>
      <c r="B120" s="400"/>
      <c r="C120" s="276"/>
      <c r="D120" s="488"/>
      <c r="E120" s="273"/>
      <c r="F120" s="400"/>
    </row>
    <row r="121" spans="1:6">
      <c r="A121" s="273"/>
      <c r="B121" s="400"/>
      <c r="C121" s="276"/>
      <c r="D121" s="488"/>
      <c r="E121" s="273"/>
      <c r="F121" s="400"/>
    </row>
    <row r="122" spans="1:6">
      <c r="A122" s="273"/>
      <c r="B122" s="400"/>
      <c r="C122" s="276"/>
      <c r="D122" s="488"/>
      <c r="E122" s="273"/>
      <c r="F122" s="400"/>
    </row>
    <row r="123" spans="1:6">
      <c r="A123" s="273"/>
      <c r="B123" s="400"/>
      <c r="C123" s="276"/>
      <c r="D123" s="488"/>
      <c r="E123" s="273"/>
      <c r="F123" s="400"/>
    </row>
    <row r="124" spans="1:6">
      <c r="A124" s="273"/>
      <c r="B124" s="400"/>
      <c r="C124" s="276"/>
      <c r="D124" s="488"/>
      <c r="E124" s="273"/>
      <c r="F124" s="400"/>
    </row>
    <row r="125" spans="1:6">
      <c r="A125" s="273"/>
      <c r="B125" s="400"/>
      <c r="C125" s="276"/>
      <c r="D125" s="488"/>
      <c r="E125" s="273"/>
      <c r="F125" s="400"/>
    </row>
    <row r="126" spans="1:6">
      <c r="A126" s="273"/>
      <c r="B126" s="400"/>
      <c r="C126" s="276"/>
      <c r="D126" s="488"/>
      <c r="E126" s="273"/>
      <c r="F126" s="400"/>
    </row>
    <row r="127" spans="1:6">
      <c r="A127" s="273"/>
      <c r="B127" s="400"/>
      <c r="C127" s="276"/>
      <c r="D127" s="488"/>
      <c r="E127" s="273"/>
      <c r="F127" s="400"/>
    </row>
    <row r="128" spans="1:6">
      <c r="A128" s="273"/>
      <c r="B128" s="400"/>
      <c r="C128" s="276"/>
      <c r="D128" s="488"/>
      <c r="E128" s="273"/>
      <c r="F128" s="400"/>
    </row>
    <row r="129" spans="1:6">
      <c r="A129" s="273"/>
      <c r="B129" s="400"/>
      <c r="C129" s="276"/>
      <c r="D129" s="488"/>
      <c r="E129" s="273"/>
      <c r="F129" s="400"/>
    </row>
    <row r="130" spans="1:6">
      <c r="A130" s="273"/>
      <c r="B130" s="400"/>
      <c r="C130" s="276"/>
      <c r="D130" s="488"/>
      <c r="E130" s="273"/>
      <c r="F130" s="400"/>
    </row>
    <row r="131" spans="1:6">
      <c r="A131" s="273"/>
      <c r="B131" s="400"/>
      <c r="C131" s="276"/>
      <c r="D131" s="488"/>
      <c r="E131" s="273"/>
      <c r="F131" s="400"/>
    </row>
    <row r="132" spans="1:6">
      <c r="A132" s="273"/>
      <c r="B132" s="400"/>
      <c r="C132" s="276"/>
      <c r="D132" s="488"/>
      <c r="E132" s="273"/>
      <c r="F132" s="400"/>
    </row>
    <row r="133" spans="1:6">
      <c r="A133" s="273"/>
      <c r="B133" s="400"/>
      <c r="C133" s="276"/>
      <c r="D133" s="488"/>
      <c r="E133" s="273"/>
      <c r="F133" s="400"/>
    </row>
    <row r="134" spans="1:6">
      <c r="A134" s="273"/>
      <c r="B134" s="400"/>
      <c r="C134" s="276"/>
      <c r="D134" s="488"/>
      <c r="E134" s="273"/>
      <c r="F134" s="400"/>
    </row>
    <row r="135" spans="1:6">
      <c r="A135" s="273"/>
      <c r="B135" s="400"/>
      <c r="C135" s="276"/>
      <c r="D135" s="488"/>
      <c r="E135" s="273"/>
      <c r="F135" s="400"/>
    </row>
    <row r="136" spans="1:6">
      <c r="A136" s="273"/>
      <c r="B136" s="400"/>
      <c r="C136" s="276"/>
      <c r="D136" s="488"/>
      <c r="E136" s="273"/>
      <c r="F136" s="400"/>
    </row>
    <row r="137" spans="1:6">
      <c r="A137" s="273"/>
      <c r="B137" s="400"/>
      <c r="C137" s="276"/>
      <c r="D137" s="488"/>
      <c r="E137" s="273"/>
      <c r="F137" s="400"/>
    </row>
    <row r="138" spans="1:6">
      <c r="A138" s="273"/>
      <c r="B138" s="400"/>
      <c r="C138" s="276"/>
      <c r="D138" s="488"/>
      <c r="E138" s="273"/>
      <c r="F138" s="400"/>
    </row>
    <row r="139" spans="1:6">
      <c r="A139" s="273"/>
      <c r="B139" s="400"/>
      <c r="C139" s="276"/>
      <c r="D139" s="488"/>
      <c r="E139" s="273"/>
      <c r="F139" s="400"/>
    </row>
    <row r="140" spans="1:6">
      <c r="A140" s="273"/>
      <c r="B140" s="400"/>
      <c r="C140" s="276"/>
      <c r="D140" s="488"/>
      <c r="E140" s="273"/>
      <c r="F140" s="400"/>
    </row>
    <row r="141" spans="1:6">
      <c r="A141" s="273"/>
      <c r="B141" s="400"/>
      <c r="C141" s="276"/>
      <c r="D141" s="488"/>
      <c r="E141" s="273"/>
      <c r="F141" s="400"/>
    </row>
    <row r="142" spans="1:6">
      <c r="A142" s="273"/>
      <c r="B142" s="400"/>
      <c r="C142" s="276"/>
      <c r="D142" s="488"/>
      <c r="E142" s="273"/>
      <c r="F142" s="400"/>
    </row>
    <row r="143" spans="1:6">
      <c r="A143" s="273"/>
      <c r="B143" s="400"/>
      <c r="C143" s="276"/>
      <c r="D143" s="488"/>
      <c r="E143" s="273"/>
      <c r="F143" s="400"/>
    </row>
    <row r="144" spans="1:6">
      <c r="A144" s="273"/>
      <c r="B144" s="400"/>
      <c r="C144" s="276"/>
      <c r="D144" s="488"/>
      <c r="E144" s="273"/>
      <c r="F144" s="400"/>
    </row>
    <row r="145" spans="1:6">
      <c r="A145" s="273"/>
      <c r="B145" s="400"/>
      <c r="C145" s="276"/>
      <c r="D145" s="488"/>
      <c r="E145" s="273"/>
      <c r="F145" s="400"/>
    </row>
    <row r="146" spans="1:6">
      <c r="A146" s="273"/>
      <c r="B146" s="400"/>
      <c r="C146" s="276"/>
      <c r="D146" s="488"/>
      <c r="E146" s="273"/>
      <c r="F146" s="400"/>
    </row>
    <row r="147" spans="1:6">
      <c r="A147" s="273"/>
      <c r="B147" s="400"/>
      <c r="C147" s="276"/>
      <c r="D147" s="488"/>
      <c r="E147" s="273"/>
      <c r="F147" s="400"/>
    </row>
    <row r="148" spans="1:6">
      <c r="A148" s="273"/>
      <c r="B148" s="400"/>
      <c r="C148" s="276"/>
      <c r="D148" s="488"/>
      <c r="E148" s="273"/>
      <c r="F148" s="400"/>
    </row>
    <row r="149" spans="1:6">
      <c r="A149" s="273"/>
      <c r="B149" s="400"/>
      <c r="C149" s="276"/>
      <c r="D149" s="488"/>
      <c r="E149" s="273"/>
      <c r="F149" s="400"/>
    </row>
    <row r="150" spans="1:6">
      <c r="A150" s="273"/>
      <c r="B150" s="400"/>
      <c r="C150" s="276"/>
      <c r="D150" s="488"/>
      <c r="E150" s="273"/>
      <c r="F150" s="400"/>
    </row>
    <row r="151" spans="1:6">
      <c r="A151" s="273"/>
      <c r="B151" s="400"/>
      <c r="C151" s="276"/>
      <c r="D151" s="488"/>
      <c r="E151" s="273"/>
      <c r="F151" s="400"/>
    </row>
    <row r="152" spans="1:6">
      <c r="A152" s="273"/>
      <c r="B152" s="400"/>
      <c r="C152" s="276"/>
      <c r="D152" s="488"/>
      <c r="E152" s="273"/>
      <c r="F152" s="400"/>
    </row>
    <row r="153" spans="1:6">
      <c r="A153" s="273"/>
      <c r="B153" s="400"/>
      <c r="C153" s="276"/>
      <c r="D153" s="488"/>
      <c r="E153" s="273"/>
      <c r="F153" s="400"/>
    </row>
    <row r="154" spans="1:6">
      <c r="A154" s="273"/>
      <c r="B154" s="400"/>
      <c r="C154" s="276"/>
      <c r="D154" s="488"/>
      <c r="E154" s="273"/>
      <c r="F154" s="400"/>
    </row>
    <row r="155" spans="1:6">
      <c r="A155" s="273"/>
      <c r="B155" s="400"/>
      <c r="C155" s="276"/>
      <c r="D155" s="488"/>
      <c r="E155" s="273"/>
      <c r="F155" s="400"/>
    </row>
    <row r="156" spans="1:6">
      <c r="A156" s="273"/>
      <c r="B156" s="400"/>
      <c r="C156" s="276"/>
      <c r="D156" s="488"/>
      <c r="E156" s="273"/>
      <c r="F156" s="400"/>
    </row>
    <row r="157" spans="1:6">
      <c r="A157" s="273"/>
      <c r="B157" s="400"/>
      <c r="C157" s="276"/>
      <c r="D157" s="488"/>
      <c r="E157" s="273"/>
      <c r="F157" s="400"/>
    </row>
    <row r="158" spans="1:6">
      <c r="A158" s="273"/>
      <c r="B158" s="400"/>
      <c r="C158" s="276"/>
      <c r="D158" s="488"/>
      <c r="E158" s="273"/>
      <c r="F158" s="400"/>
    </row>
    <row r="159" spans="1:6">
      <c r="A159" s="273"/>
      <c r="B159" s="400"/>
      <c r="C159" s="276"/>
      <c r="D159" s="488"/>
      <c r="E159" s="273"/>
      <c r="F159" s="400"/>
    </row>
    <row r="160" spans="1:6">
      <c r="A160" s="273"/>
      <c r="B160" s="400"/>
      <c r="C160" s="276"/>
      <c r="D160" s="488"/>
      <c r="E160" s="273"/>
      <c r="F160" s="400"/>
    </row>
    <row r="161" spans="1:6">
      <c r="A161" s="273"/>
      <c r="B161" s="400"/>
      <c r="C161" s="276"/>
      <c r="D161" s="488"/>
      <c r="E161" s="273"/>
      <c r="F161" s="400"/>
    </row>
    <row r="162" spans="1:6">
      <c r="A162" s="273"/>
      <c r="B162" s="400"/>
      <c r="C162" s="276"/>
      <c r="D162" s="488"/>
      <c r="E162" s="273"/>
      <c r="F162" s="400"/>
    </row>
    <row r="163" spans="1:6">
      <c r="A163" s="273"/>
      <c r="B163" s="400"/>
      <c r="C163" s="276"/>
      <c r="D163" s="488"/>
      <c r="E163" s="273"/>
      <c r="F163" s="400"/>
    </row>
    <row r="164" spans="1:6">
      <c r="A164" s="273"/>
      <c r="B164" s="400"/>
      <c r="C164" s="276"/>
      <c r="D164" s="488"/>
      <c r="E164" s="273"/>
      <c r="F164" s="400"/>
    </row>
    <row r="165" spans="1:6">
      <c r="A165" s="273"/>
      <c r="B165" s="400"/>
      <c r="C165" s="276"/>
      <c r="D165" s="488"/>
      <c r="E165" s="273"/>
      <c r="F165" s="400"/>
    </row>
    <row r="166" spans="1:6">
      <c r="A166" s="273"/>
      <c r="B166" s="400"/>
      <c r="C166" s="276"/>
      <c r="D166" s="488"/>
      <c r="E166" s="273"/>
      <c r="F166" s="400"/>
    </row>
    <row r="167" spans="1:6">
      <c r="A167" s="273"/>
      <c r="B167" s="400"/>
      <c r="C167" s="276"/>
      <c r="D167" s="488"/>
      <c r="E167" s="273"/>
      <c r="F167" s="400"/>
    </row>
    <row r="168" spans="1:6">
      <c r="A168" s="273"/>
      <c r="B168" s="400"/>
      <c r="C168" s="276"/>
      <c r="D168" s="488"/>
      <c r="E168" s="273"/>
      <c r="F168" s="400"/>
    </row>
    <row r="169" spans="1:6">
      <c r="A169" s="273"/>
      <c r="B169" s="400"/>
      <c r="C169" s="276"/>
      <c r="D169" s="488"/>
      <c r="E169" s="273"/>
      <c r="F169" s="400"/>
    </row>
    <row r="170" spans="1:6">
      <c r="A170" s="273"/>
      <c r="B170" s="400"/>
      <c r="C170" s="276"/>
      <c r="D170" s="488"/>
      <c r="E170" s="273"/>
      <c r="F170" s="400"/>
    </row>
    <row r="171" spans="1:6">
      <c r="A171" s="273"/>
      <c r="B171" s="400"/>
      <c r="C171" s="276"/>
      <c r="D171" s="488"/>
      <c r="E171" s="273"/>
      <c r="F171" s="400"/>
    </row>
    <row r="172" spans="1:6">
      <c r="A172" s="273"/>
      <c r="B172" s="400"/>
      <c r="C172" s="276"/>
      <c r="D172" s="488"/>
      <c r="E172" s="273"/>
      <c r="F172" s="400"/>
    </row>
    <row r="173" spans="1:6">
      <c r="A173" s="273"/>
      <c r="B173" s="400"/>
      <c r="C173" s="276"/>
      <c r="D173" s="488"/>
      <c r="E173" s="273"/>
      <c r="F173" s="400"/>
    </row>
    <row r="174" spans="1:6">
      <c r="A174" s="273"/>
      <c r="B174" s="400"/>
      <c r="C174" s="276"/>
      <c r="D174" s="488"/>
      <c r="E174" s="273"/>
      <c r="F174" s="400"/>
    </row>
    <row r="175" spans="1:6">
      <c r="A175" s="273"/>
      <c r="B175" s="400"/>
      <c r="C175" s="276"/>
      <c r="D175" s="488"/>
      <c r="E175" s="273"/>
      <c r="F175" s="400"/>
    </row>
    <row r="176" spans="1:6">
      <c r="A176" s="273"/>
      <c r="B176" s="400"/>
      <c r="C176" s="276"/>
      <c r="D176" s="488"/>
      <c r="E176" s="273"/>
      <c r="F176" s="400"/>
    </row>
    <row r="177" spans="1:6">
      <c r="A177" s="273"/>
      <c r="B177" s="400"/>
      <c r="C177" s="276"/>
      <c r="D177" s="488"/>
      <c r="E177" s="273"/>
      <c r="F177" s="400"/>
    </row>
    <row r="178" spans="1:6">
      <c r="A178" s="273"/>
      <c r="B178" s="400"/>
      <c r="C178" s="276"/>
      <c r="D178" s="488"/>
      <c r="E178" s="273"/>
      <c r="F178" s="400"/>
    </row>
    <row r="179" spans="1:6">
      <c r="A179" s="273"/>
      <c r="B179" s="400"/>
      <c r="C179" s="276"/>
      <c r="D179" s="488"/>
      <c r="E179" s="273"/>
      <c r="F179" s="400"/>
    </row>
    <row r="180" spans="1:6">
      <c r="A180" s="273"/>
      <c r="B180" s="400"/>
      <c r="C180" s="276"/>
      <c r="D180" s="488"/>
      <c r="E180" s="273"/>
      <c r="F180" s="400"/>
    </row>
    <row r="181" spans="1:6">
      <c r="A181" s="273"/>
      <c r="B181" s="400"/>
      <c r="C181" s="276"/>
      <c r="D181" s="488"/>
      <c r="E181" s="273"/>
      <c r="F181" s="400"/>
    </row>
    <row r="182" spans="1:6">
      <c r="A182" s="273"/>
      <c r="B182" s="400"/>
      <c r="C182" s="276"/>
      <c r="D182" s="488"/>
      <c r="E182" s="273"/>
      <c r="F182" s="400"/>
    </row>
    <row r="183" spans="1:6">
      <c r="A183" s="273"/>
      <c r="B183" s="400"/>
      <c r="C183" s="276"/>
      <c r="D183" s="488"/>
      <c r="E183" s="273"/>
      <c r="F183" s="400"/>
    </row>
    <row r="184" spans="1:6">
      <c r="A184" s="273"/>
      <c r="B184" s="400"/>
      <c r="C184" s="276"/>
      <c r="D184" s="488"/>
      <c r="E184" s="273"/>
      <c r="F184" s="400"/>
    </row>
    <row r="185" spans="1:6">
      <c r="A185" s="273"/>
      <c r="B185" s="400"/>
      <c r="C185" s="276"/>
      <c r="D185" s="488"/>
      <c r="E185" s="273"/>
      <c r="F185" s="400"/>
    </row>
    <row r="186" spans="1:6">
      <c r="A186" s="273"/>
      <c r="B186" s="400"/>
      <c r="C186" s="276"/>
      <c r="D186" s="488"/>
      <c r="E186" s="273"/>
      <c r="F186" s="400"/>
    </row>
    <row r="187" spans="1:6">
      <c r="A187" s="273"/>
      <c r="B187" s="400"/>
      <c r="C187" s="276"/>
      <c r="D187" s="488"/>
      <c r="E187" s="273"/>
      <c r="F187" s="400"/>
    </row>
    <row r="188" spans="1:6">
      <c r="A188" s="273"/>
      <c r="B188" s="400"/>
      <c r="C188" s="276"/>
      <c r="D188" s="488"/>
      <c r="E188" s="273"/>
      <c r="F188" s="400"/>
    </row>
    <row r="189" spans="1:6">
      <c r="A189" s="273"/>
      <c r="B189" s="400"/>
      <c r="C189" s="276"/>
      <c r="D189" s="488"/>
      <c r="E189" s="273"/>
      <c r="F189" s="400"/>
    </row>
    <row r="190" spans="1:6">
      <c r="A190" s="273"/>
      <c r="B190" s="400"/>
      <c r="C190" s="276"/>
      <c r="D190" s="488"/>
      <c r="E190" s="273"/>
      <c r="F190" s="400"/>
    </row>
    <row r="191" spans="1:6">
      <c r="A191" s="273"/>
      <c r="B191" s="400"/>
      <c r="C191" s="276"/>
      <c r="D191" s="488"/>
      <c r="E191" s="273"/>
      <c r="F191" s="400"/>
    </row>
    <row r="192" spans="1:6">
      <c r="A192" s="273"/>
      <c r="B192" s="400"/>
      <c r="C192" s="276"/>
      <c r="D192" s="488"/>
      <c r="E192" s="273"/>
      <c r="F192" s="400"/>
    </row>
    <row r="193" spans="1:6">
      <c r="A193" s="273"/>
      <c r="B193" s="400"/>
      <c r="C193" s="276"/>
      <c r="D193" s="488"/>
      <c r="E193" s="273"/>
      <c r="F193" s="400"/>
    </row>
    <row r="194" spans="1:6">
      <c r="A194" s="273"/>
      <c r="B194" s="400"/>
      <c r="C194" s="276"/>
      <c r="D194" s="488"/>
      <c r="E194" s="273"/>
      <c r="F194" s="400"/>
    </row>
    <row r="195" spans="1:6">
      <c r="A195" s="273"/>
      <c r="B195" s="400"/>
      <c r="C195" s="276"/>
      <c r="D195" s="488"/>
      <c r="E195" s="273"/>
      <c r="F195" s="400"/>
    </row>
    <row r="196" spans="1:6">
      <c r="A196" s="273"/>
      <c r="B196" s="400"/>
      <c r="C196" s="276"/>
      <c r="D196" s="488"/>
      <c r="E196" s="273"/>
      <c r="F196" s="400"/>
    </row>
    <row r="197" spans="1:6">
      <c r="A197" s="273"/>
      <c r="B197" s="400"/>
      <c r="C197" s="276"/>
      <c r="D197" s="488"/>
      <c r="E197" s="273"/>
      <c r="F197" s="400"/>
    </row>
    <row r="198" spans="1:6">
      <c r="A198" s="273"/>
      <c r="B198" s="400"/>
      <c r="C198" s="276"/>
      <c r="D198" s="488"/>
      <c r="E198" s="273"/>
      <c r="F198" s="400"/>
    </row>
    <row r="199" spans="1:6">
      <c r="A199" s="273"/>
      <c r="B199" s="400"/>
      <c r="C199" s="276"/>
      <c r="D199" s="488"/>
      <c r="E199" s="273"/>
      <c r="F199" s="400"/>
    </row>
    <row r="200" spans="1:6">
      <c r="A200" s="273"/>
      <c r="B200" s="400"/>
      <c r="C200" s="276"/>
      <c r="D200" s="488"/>
      <c r="E200" s="273"/>
      <c r="F200" s="400"/>
    </row>
    <row r="201" spans="1:6">
      <c r="A201" s="273"/>
      <c r="B201" s="400"/>
      <c r="C201" s="276"/>
      <c r="D201" s="488"/>
      <c r="E201" s="273"/>
      <c r="F201" s="400"/>
    </row>
    <row r="202" spans="1:6">
      <c r="A202" s="273"/>
      <c r="B202" s="400"/>
      <c r="C202" s="276"/>
      <c r="D202" s="488"/>
      <c r="E202" s="273"/>
      <c r="F202" s="400"/>
    </row>
    <row r="203" spans="1:6">
      <c r="A203" s="273"/>
      <c r="B203" s="400"/>
      <c r="C203" s="276"/>
      <c r="D203" s="488"/>
      <c r="E203" s="273"/>
      <c r="F203" s="400"/>
    </row>
    <row r="204" spans="1:6">
      <c r="A204" s="273"/>
      <c r="B204" s="400"/>
      <c r="C204" s="276"/>
      <c r="D204" s="488"/>
      <c r="E204" s="273"/>
      <c r="F204" s="400"/>
    </row>
    <row r="205" spans="1:6">
      <c r="A205" s="273"/>
      <c r="B205" s="400"/>
      <c r="C205" s="276"/>
      <c r="D205" s="488"/>
      <c r="E205" s="273"/>
      <c r="F205" s="400"/>
    </row>
    <row r="206" spans="1:6">
      <c r="A206" s="273"/>
      <c r="B206" s="400"/>
      <c r="C206" s="276"/>
      <c r="D206" s="488"/>
      <c r="E206" s="273"/>
      <c r="F206" s="400"/>
    </row>
    <row r="207" spans="1:6">
      <c r="A207" s="273"/>
      <c r="B207" s="400"/>
      <c r="C207" s="276"/>
      <c r="D207" s="488"/>
      <c r="E207" s="273"/>
      <c r="F207" s="400"/>
    </row>
    <row r="208" spans="1:6">
      <c r="A208" s="273"/>
      <c r="B208" s="400"/>
      <c r="C208" s="276"/>
      <c r="D208" s="488"/>
      <c r="E208" s="273"/>
      <c r="F208" s="400"/>
    </row>
    <row r="209" spans="1:6">
      <c r="A209" s="273"/>
      <c r="B209" s="400"/>
      <c r="C209" s="276"/>
      <c r="D209" s="488"/>
      <c r="E209" s="273"/>
      <c r="F209" s="400"/>
    </row>
    <row r="210" spans="1:6">
      <c r="A210" s="273"/>
      <c r="B210" s="400"/>
      <c r="C210" s="276"/>
      <c r="D210" s="488"/>
      <c r="E210" s="273"/>
      <c r="F210" s="400"/>
    </row>
    <row r="211" spans="1:6">
      <c r="A211" s="273"/>
      <c r="B211" s="400"/>
      <c r="C211" s="276"/>
      <c r="D211" s="488"/>
      <c r="E211" s="273"/>
      <c r="F211" s="400"/>
    </row>
    <row r="212" spans="1:6">
      <c r="A212" s="273"/>
      <c r="B212" s="400"/>
      <c r="C212" s="276"/>
      <c r="D212" s="488"/>
      <c r="E212" s="273"/>
      <c r="F212" s="400"/>
    </row>
    <row r="213" spans="1:6">
      <c r="A213" s="273"/>
      <c r="B213" s="400"/>
      <c r="C213" s="276"/>
      <c r="D213" s="488"/>
      <c r="E213" s="273"/>
      <c r="F213" s="400"/>
    </row>
    <row r="214" spans="1:6">
      <c r="A214" s="273"/>
      <c r="B214" s="400"/>
      <c r="C214" s="276"/>
      <c r="D214" s="488"/>
      <c r="E214" s="273"/>
      <c r="F214" s="400"/>
    </row>
    <row r="215" spans="1:6">
      <c r="A215" s="273"/>
      <c r="B215" s="400"/>
      <c r="C215" s="276"/>
      <c r="D215" s="488"/>
      <c r="E215" s="273"/>
      <c r="F215" s="400"/>
    </row>
    <row r="216" spans="1:6">
      <c r="A216" s="273"/>
      <c r="B216" s="400"/>
      <c r="C216" s="276"/>
      <c r="D216" s="488"/>
      <c r="E216" s="273"/>
      <c r="F216" s="400"/>
    </row>
    <row r="217" spans="1:6">
      <c r="A217" s="273"/>
      <c r="B217" s="400"/>
      <c r="C217" s="276"/>
      <c r="D217" s="488"/>
      <c r="E217" s="273"/>
      <c r="F217" s="400"/>
    </row>
    <row r="218" spans="1:6">
      <c r="A218" s="273"/>
      <c r="B218" s="400"/>
      <c r="C218" s="276"/>
      <c r="D218" s="488"/>
      <c r="E218" s="273"/>
      <c r="F218" s="400"/>
    </row>
    <row r="219" spans="1:6">
      <c r="A219" s="273"/>
      <c r="B219" s="400"/>
      <c r="C219" s="276"/>
      <c r="D219" s="488"/>
      <c r="E219" s="273"/>
      <c r="F219" s="400"/>
    </row>
    <row r="220" spans="1:6">
      <c r="A220" s="273"/>
      <c r="B220" s="400"/>
      <c r="C220" s="276"/>
      <c r="D220" s="488"/>
      <c r="E220" s="273"/>
      <c r="F220" s="400"/>
    </row>
    <row r="221" spans="1:6">
      <c r="A221" s="273"/>
      <c r="B221" s="400"/>
      <c r="C221" s="276"/>
      <c r="D221" s="488"/>
      <c r="E221" s="273"/>
      <c r="F221" s="400"/>
    </row>
    <row r="222" spans="1:6">
      <c r="A222" s="273"/>
      <c r="B222" s="400"/>
      <c r="C222" s="276"/>
      <c r="D222" s="488"/>
      <c r="E222" s="273"/>
      <c r="F222" s="400"/>
    </row>
    <row r="223" spans="1:6">
      <c r="A223" s="273"/>
      <c r="B223" s="400"/>
      <c r="C223" s="276"/>
      <c r="D223" s="488"/>
      <c r="E223" s="273"/>
      <c r="F223" s="400"/>
    </row>
    <row r="224" spans="1:6">
      <c r="A224" s="273"/>
      <c r="B224" s="400"/>
      <c r="C224" s="276"/>
      <c r="D224" s="488"/>
      <c r="E224" s="273"/>
      <c r="F224" s="400"/>
    </row>
    <row r="225" spans="1:6">
      <c r="A225" s="273"/>
      <c r="B225" s="400"/>
      <c r="C225" s="276"/>
      <c r="D225" s="488"/>
      <c r="E225" s="273"/>
      <c r="F225" s="400"/>
    </row>
    <row r="226" spans="1:6">
      <c r="A226" s="273"/>
      <c r="B226" s="400"/>
      <c r="C226" s="276"/>
      <c r="D226" s="488"/>
      <c r="E226" s="273"/>
      <c r="F226" s="400"/>
    </row>
    <row r="227" spans="1:6">
      <c r="A227" s="273"/>
      <c r="B227" s="400"/>
      <c r="C227" s="276"/>
      <c r="D227" s="488"/>
      <c r="E227" s="273"/>
      <c r="F227" s="400"/>
    </row>
    <row r="228" spans="1:6">
      <c r="A228" s="273"/>
      <c r="B228" s="400"/>
      <c r="C228" s="276"/>
      <c r="D228" s="488"/>
      <c r="E228" s="273"/>
      <c r="F228" s="400"/>
    </row>
    <row r="229" spans="1:6">
      <c r="A229" s="273"/>
      <c r="B229" s="400"/>
      <c r="C229" s="276"/>
      <c r="D229" s="488"/>
      <c r="E229" s="273"/>
      <c r="F229" s="400"/>
    </row>
    <row r="230" spans="1:6">
      <c r="A230" s="273"/>
      <c r="B230" s="400"/>
      <c r="C230" s="276"/>
      <c r="D230" s="488"/>
      <c r="E230" s="273"/>
      <c r="F230" s="400"/>
    </row>
    <row r="231" spans="1:6">
      <c r="A231" s="273"/>
      <c r="B231" s="400"/>
      <c r="C231" s="276"/>
      <c r="D231" s="488"/>
      <c r="E231" s="273"/>
      <c r="F231" s="400"/>
    </row>
    <row r="232" spans="1:6">
      <c r="A232" s="273"/>
      <c r="B232" s="400"/>
      <c r="C232" s="276"/>
      <c r="D232" s="488"/>
      <c r="E232" s="273"/>
      <c r="F232" s="400"/>
    </row>
    <row r="233" spans="1:6">
      <c r="A233" s="273"/>
      <c r="B233" s="400"/>
      <c r="C233" s="276"/>
      <c r="D233" s="488"/>
      <c r="E233" s="273"/>
      <c r="F233" s="400"/>
    </row>
    <row r="234" spans="1:6">
      <c r="A234" s="273"/>
      <c r="B234" s="400"/>
      <c r="C234" s="276"/>
      <c r="D234" s="488"/>
      <c r="E234" s="273"/>
      <c r="F234" s="400"/>
    </row>
    <row r="235" spans="1:6">
      <c r="A235" s="273"/>
      <c r="B235" s="400"/>
      <c r="C235" s="276"/>
      <c r="D235" s="488"/>
      <c r="E235" s="273"/>
      <c r="F235" s="400"/>
    </row>
    <row r="236" spans="1:6">
      <c r="A236" s="273"/>
      <c r="B236" s="400"/>
      <c r="C236" s="276"/>
      <c r="D236" s="488"/>
      <c r="E236" s="273"/>
      <c r="F236" s="400"/>
    </row>
    <row r="237" spans="1:6">
      <c r="A237" s="273"/>
      <c r="B237" s="400"/>
      <c r="C237" s="276"/>
      <c r="D237" s="488"/>
      <c r="E237" s="273"/>
      <c r="F237" s="400"/>
    </row>
    <row r="238" spans="1:6">
      <c r="A238" s="273"/>
      <c r="B238" s="400"/>
      <c r="C238" s="276"/>
      <c r="D238" s="488"/>
      <c r="E238" s="273"/>
      <c r="F238" s="400"/>
    </row>
    <row r="239" spans="1:6">
      <c r="A239" s="273"/>
      <c r="B239" s="400"/>
      <c r="C239" s="276"/>
      <c r="D239" s="488"/>
      <c r="E239" s="273"/>
      <c r="F239" s="400"/>
    </row>
    <row r="240" spans="1:6">
      <c r="A240" s="273"/>
      <c r="B240" s="400"/>
      <c r="C240" s="276"/>
      <c r="D240" s="488"/>
      <c r="E240" s="273"/>
      <c r="F240" s="400"/>
    </row>
    <row r="241" spans="1:6">
      <c r="A241" s="273"/>
      <c r="B241" s="400"/>
      <c r="C241" s="276"/>
      <c r="D241" s="488"/>
      <c r="E241" s="273"/>
      <c r="F241" s="400"/>
    </row>
    <row r="242" spans="1:6">
      <c r="A242" s="273"/>
      <c r="B242" s="400"/>
      <c r="C242" s="276"/>
      <c r="D242" s="488"/>
      <c r="E242" s="273"/>
      <c r="F242" s="400"/>
    </row>
    <row r="243" spans="1:6">
      <c r="A243" s="273"/>
      <c r="B243" s="400"/>
      <c r="C243" s="276"/>
      <c r="D243" s="488"/>
      <c r="E243" s="273"/>
      <c r="F243" s="400"/>
    </row>
    <row r="244" spans="1:6">
      <c r="A244" s="273"/>
      <c r="B244" s="400"/>
      <c r="C244" s="276"/>
      <c r="D244" s="488"/>
      <c r="E244" s="273"/>
      <c r="F244" s="400"/>
    </row>
    <row r="245" spans="1:6">
      <c r="A245" s="273"/>
      <c r="B245" s="400"/>
      <c r="C245" s="276"/>
      <c r="D245" s="488"/>
      <c r="E245" s="273"/>
      <c r="F245" s="400"/>
    </row>
    <row r="246" spans="1:6">
      <c r="A246" s="273"/>
      <c r="B246" s="400"/>
      <c r="C246" s="276"/>
      <c r="D246" s="488"/>
      <c r="E246" s="273"/>
      <c r="F246" s="400"/>
    </row>
    <row r="247" spans="1:6">
      <c r="A247" s="273"/>
      <c r="B247" s="400"/>
      <c r="C247" s="276"/>
      <c r="D247" s="488"/>
      <c r="E247" s="273"/>
      <c r="F247" s="400"/>
    </row>
    <row r="248" spans="1:6">
      <c r="A248" s="273"/>
      <c r="B248" s="400"/>
      <c r="C248" s="276"/>
      <c r="D248" s="488"/>
      <c r="E248" s="273"/>
      <c r="F248" s="400"/>
    </row>
    <row r="249" spans="1:6">
      <c r="A249" s="273"/>
      <c r="B249" s="400"/>
      <c r="C249" s="276"/>
      <c r="D249" s="488"/>
      <c r="E249" s="273"/>
      <c r="F249" s="400"/>
    </row>
    <row r="250" spans="1:6">
      <c r="A250" s="273"/>
      <c r="B250" s="400"/>
      <c r="C250" s="276"/>
      <c r="D250" s="488"/>
      <c r="E250" s="273"/>
      <c r="F250" s="400"/>
    </row>
    <row r="251" spans="1:6">
      <c r="A251" s="273"/>
      <c r="B251" s="400"/>
      <c r="C251" s="276"/>
      <c r="D251" s="488"/>
      <c r="E251" s="273"/>
      <c r="F251" s="400"/>
    </row>
    <row r="252" spans="1:6">
      <c r="A252" s="273"/>
      <c r="B252" s="400"/>
      <c r="C252" s="276"/>
      <c r="D252" s="488"/>
      <c r="E252" s="273"/>
      <c r="F252" s="400"/>
    </row>
    <row r="253" spans="1:6">
      <c r="A253" s="273"/>
      <c r="B253" s="400"/>
      <c r="C253" s="276"/>
      <c r="D253" s="488"/>
      <c r="E253" s="273"/>
      <c r="F253" s="400"/>
    </row>
    <row r="254" spans="1:6">
      <c r="A254" s="273"/>
      <c r="B254" s="400"/>
      <c r="C254" s="276"/>
      <c r="D254" s="488"/>
      <c r="E254" s="273"/>
      <c r="F254" s="400"/>
    </row>
    <row r="255" spans="1:6">
      <c r="A255" s="273"/>
      <c r="B255" s="400"/>
      <c r="C255" s="276"/>
      <c r="D255" s="488"/>
      <c r="E255" s="273"/>
      <c r="F255" s="400"/>
    </row>
    <row r="256" spans="1:6">
      <c r="A256" s="273"/>
      <c r="B256" s="400"/>
      <c r="C256" s="276"/>
      <c r="D256" s="488"/>
      <c r="E256" s="273"/>
      <c r="F256" s="400"/>
    </row>
    <row r="257" spans="1:6">
      <c r="A257" s="273"/>
      <c r="B257" s="400"/>
      <c r="C257" s="276"/>
      <c r="D257" s="488"/>
      <c r="E257" s="273"/>
      <c r="F257" s="400"/>
    </row>
    <row r="258" spans="1:6">
      <c r="A258" s="273"/>
      <c r="B258" s="400"/>
      <c r="C258" s="276"/>
      <c r="D258" s="488"/>
      <c r="E258" s="273"/>
      <c r="F258" s="400"/>
    </row>
    <row r="259" spans="1:6">
      <c r="A259" s="273"/>
      <c r="B259" s="400"/>
      <c r="C259" s="276"/>
      <c r="D259" s="488"/>
      <c r="E259" s="273"/>
      <c r="F259" s="400"/>
    </row>
    <row r="260" spans="1:6">
      <c r="A260" s="273"/>
      <c r="B260" s="400"/>
      <c r="C260" s="276"/>
      <c r="D260" s="488"/>
      <c r="E260" s="273"/>
      <c r="F260" s="400"/>
    </row>
    <row r="261" spans="1:6">
      <c r="A261" s="273"/>
      <c r="B261" s="400"/>
      <c r="C261" s="276"/>
      <c r="D261" s="488"/>
      <c r="E261" s="273"/>
      <c r="F261" s="400"/>
    </row>
    <row r="262" spans="1:6">
      <c r="A262" s="273"/>
      <c r="B262" s="400"/>
      <c r="C262" s="276"/>
      <c r="D262" s="488"/>
      <c r="E262" s="273"/>
      <c r="F262" s="400"/>
    </row>
    <row r="263" spans="1:6">
      <c r="A263" s="273"/>
      <c r="B263" s="400"/>
      <c r="C263" s="276"/>
      <c r="D263" s="488"/>
      <c r="E263" s="273"/>
      <c r="F263" s="400"/>
    </row>
    <row r="264" spans="1:6">
      <c r="A264" s="273"/>
      <c r="B264" s="400"/>
      <c r="C264" s="276"/>
      <c r="D264" s="488"/>
      <c r="E264" s="273"/>
      <c r="F264" s="400"/>
    </row>
    <row r="265" spans="1:6">
      <c r="A265" s="273"/>
      <c r="B265" s="400"/>
      <c r="C265" s="276"/>
      <c r="D265" s="488"/>
      <c r="E265" s="273"/>
      <c r="F265" s="400"/>
    </row>
    <row r="266" spans="1:6">
      <c r="A266" s="273"/>
      <c r="B266" s="400"/>
      <c r="C266" s="276"/>
      <c r="D266" s="488"/>
      <c r="E266" s="273"/>
      <c r="F266" s="400"/>
    </row>
    <row r="267" spans="1:6">
      <c r="A267" s="273"/>
      <c r="B267" s="400"/>
      <c r="C267" s="276"/>
      <c r="D267" s="488"/>
      <c r="E267" s="273"/>
      <c r="F267" s="400"/>
    </row>
    <row r="268" spans="1:6">
      <c r="A268" s="273"/>
      <c r="B268" s="400"/>
      <c r="C268" s="276"/>
      <c r="D268" s="488"/>
      <c r="E268" s="273"/>
      <c r="F268" s="400"/>
    </row>
    <row r="269" spans="1:6">
      <c r="A269" s="273"/>
      <c r="B269" s="400"/>
      <c r="C269" s="276"/>
      <c r="D269" s="488"/>
      <c r="E269" s="273"/>
      <c r="F269" s="400"/>
    </row>
    <row r="270" spans="1:6">
      <c r="A270" s="273"/>
      <c r="B270" s="400"/>
      <c r="C270" s="276"/>
      <c r="D270" s="488"/>
      <c r="E270" s="273"/>
      <c r="F270" s="400"/>
    </row>
    <row r="271" spans="1:6">
      <c r="A271" s="273"/>
      <c r="B271" s="400"/>
      <c r="C271" s="276"/>
      <c r="D271" s="488"/>
      <c r="E271" s="273"/>
      <c r="F271" s="400"/>
    </row>
    <row r="272" spans="1:6">
      <c r="A272" s="273"/>
      <c r="B272" s="400"/>
      <c r="C272" s="276"/>
      <c r="D272" s="488"/>
      <c r="E272" s="273"/>
      <c r="F272" s="400"/>
    </row>
    <row r="273" spans="1:6">
      <c r="A273" s="273"/>
      <c r="B273" s="400"/>
      <c r="C273" s="276"/>
      <c r="D273" s="488"/>
      <c r="E273" s="273"/>
      <c r="F273" s="400"/>
    </row>
    <row r="274" spans="1:6">
      <c r="A274" s="273"/>
      <c r="B274" s="400"/>
      <c r="C274" s="276"/>
      <c r="D274" s="488"/>
      <c r="E274" s="273"/>
      <c r="F274" s="400"/>
    </row>
    <row r="275" spans="1:6">
      <c r="A275" s="273"/>
      <c r="B275" s="400"/>
      <c r="C275" s="276"/>
      <c r="D275" s="488"/>
      <c r="E275" s="273"/>
      <c r="F275" s="400"/>
    </row>
    <row r="276" spans="1:6">
      <c r="A276" s="273"/>
      <c r="B276" s="400"/>
      <c r="C276" s="276"/>
      <c r="D276" s="488"/>
      <c r="E276" s="273"/>
      <c r="F276" s="400"/>
    </row>
    <row r="277" spans="1:6">
      <c r="A277" s="273"/>
      <c r="B277" s="400"/>
      <c r="C277" s="276"/>
      <c r="D277" s="488"/>
      <c r="E277" s="273"/>
      <c r="F277" s="400"/>
    </row>
    <row r="278" spans="1:6">
      <c r="A278" s="273"/>
      <c r="B278" s="400"/>
      <c r="C278" s="276"/>
      <c r="D278" s="488"/>
      <c r="E278" s="273"/>
      <c r="F278" s="400"/>
    </row>
    <row r="279" spans="1:6">
      <c r="A279" s="273"/>
      <c r="B279" s="400"/>
      <c r="C279" s="276"/>
      <c r="D279" s="488"/>
      <c r="E279" s="273"/>
      <c r="F279" s="400"/>
    </row>
    <row r="280" spans="1:6">
      <c r="A280" s="273"/>
      <c r="B280" s="400"/>
      <c r="C280" s="276"/>
      <c r="D280" s="488"/>
      <c r="E280" s="273"/>
      <c r="F280" s="400"/>
    </row>
    <row r="281" spans="1:6">
      <c r="A281" s="273"/>
      <c r="B281" s="400"/>
      <c r="C281" s="276"/>
      <c r="D281" s="488"/>
      <c r="E281" s="273"/>
      <c r="F281" s="400"/>
    </row>
    <row r="282" spans="1:6">
      <c r="A282" s="273"/>
      <c r="B282" s="400"/>
      <c r="C282" s="276"/>
      <c r="D282" s="488"/>
      <c r="E282" s="273"/>
      <c r="F282" s="400"/>
    </row>
    <row r="283" spans="1:6">
      <c r="A283" s="273"/>
      <c r="B283" s="400"/>
      <c r="C283" s="276"/>
      <c r="D283" s="488"/>
      <c r="E283" s="273"/>
      <c r="F283" s="400"/>
    </row>
    <row r="284" spans="1:6">
      <c r="A284" s="273"/>
      <c r="B284" s="400"/>
      <c r="C284" s="276"/>
      <c r="D284" s="488"/>
      <c r="E284" s="273"/>
      <c r="F284" s="400"/>
    </row>
    <row r="285" spans="1:6">
      <c r="A285" s="273"/>
      <c r="B285" s="400"/>
      <c r="C285" s="276"/>
      <c r="D285" s="488"/>
      <c r="E285" s="273"/>
      <c r="F285" s="400"/>
    </row>
    <row r="286" spans="1:6">
      <c r="A286" s="273"/>
      <c r="B286" s="400"/>
      <c r="C286" s="276"/>
      <c r="D286" s="488"/>
      <c r="E286" s="273"/>
      <c r="F286" s="400"/>
    </row>
    <row r="287" spans="1:6">
      <c r="A287" s="273"/>
      <c r="B287" s="400"/>
      <c r="C287" s="276"/>
      <c r="D287" s="488"/>
      <c r="E287" s="273"/>
      <c r="F287" s="400"/>
    </row>
    <row r="288" spans="1:6">
      <c r="A288" s="273"/>
      <c r="B288" s="400"/>
      <c r="C288" s="276"/>
      <c r="D288" s="488"/>
      <c r="E288" s="273"/>
      <c r="F288" s="400"/>
    </row>
    <row r="289" spans="1:6">
      <c r="A289" s="273"/>
      <c r="B289" s="400"/>
      <c r="C289" s="276"/>
      <c r="D289" s="488"/>
      <c r="E289" s="273"/>
      <c r="F289" s="400"/>
    </row>
    <row r="290" spans="1:6">
      <c r="A290" s="273"/>
      <c r="B290" s="400"/>
      <c r="C290" s="276"/>
      <c r="D290" s="488"/>
      <c r="E290" s="273"/>
      <c r="F290" s="400"/>
    </row>
    <row r="291" spans="1:6">
      <c r="A291" s="273"/>
      <c r="B291" s="400"/>
      <c r="C291" s="276"/>
      <c r="D291" s="488"/>
      <c r="E291" s="273"/>
      <c r="F291" s="400"/>
    </row>
    <row r="292" spans="1:6">
      <c r="A292" s="273"/>
      <c r="B292" s="400"/>
      <c r="C292" s="276"/>
      <c r="D292" s="488"/>
      <c r="E292" s="273"/>
      <c r="F292" s="400"/>
    </row>
    <row r="293" spans="1:6">
      <c r="A293" s="273"/>
      <c r="B293" s="400"/>
      <c r="C293" s="276"/>
      <c r="D293" s="488"/>
      <c r="E293" s="273"/>
      <c r="F293" s="400"/>
    </row>
    <row r="294" spans="1:6">
      <c r="A294" s="273"/>
      <c r="B294" s="400"/>
      <c r="C294" s="276"/>
      <c r="D294" s="488"/>
      <c r="E294" s="273"/>
      <c r="F294" s="400"/>
    </row>
    <row r="295" spans="1:6">
      <c r="A295" s="273"/>
      <c r="B295" s="400"/>
      <c r="C295" s="276"/>
      <c r="D295" s="488"/>
      <c r="E295" s="273"/>
      <c r="F295" s="400"/>
    </row>
    <row r="296" spans="1:6">
      <c r="A296" s="273"/>
      <c r="B296" s="400"/>
      <c r="C296" s="276"/>
      <c r="D296" s="488"/>
      <c r="E296" s="273"/>
      <c r="F296" s="400"/>
    </row>
    <row r="297" spans="1:6">
      <c r="A297" s="273"/>
      <c r="B297" s="400"/>
      <c r="C297" s="276"/>
      <c r="D297" s="488"/>
      <c r="E297" s="273"/>
      <c r="F297" s="400"/>
    </row>
    <row r="298" spans="1:6">
      <c r="A298" s="273"/>
      <c r="B298" s="400"/>
      <c r="C298" s="276"/>
      <c r="D298" s="488"/>
      <c r="E298" s="273"/>
      <c r="F298" s="400"/>
    </row>
    <row r="299" spans="1:6">
      <c r="A299" s="273"/>
      <c r="B299" s="400"/>
      <c r="C299" s="276"/>
      <c r="D299" s="488"/>
      <c r="E299" s="273"/>
      <c r="F299" s="400"/>
    </row>
    <row r="300" spans="1:6">
      <c r="A300" s="273"/>
      <c r="B300" s="400"/>
      <c r="C300" s="276"/>
      <c r="D300" s="488"/>
      <c r="E300" s="273"/>
      <c r="F300" s="400"/>
    </row>
    <row r="301" spans="1:6">
      <c r="A301" s="273"/>
      <c r="B301" s="400"/>
      <c r="C301" s="276"/>
      <c r="D301" s="488"/>
      <c r="E301" s="273"/>
      <c r="F301" s="400"/>
    </row>
    <row r="302" spans="1:6">
      <c r="A302" s="273"/>
      <c r="B302" s="400"/>
      <c r="C302" s="276"/>
      <c r="D302" s="488"/>
      <c r="E302" s="273"/>
      <c r="F302" s="400"/>
    </row>
    <row r="303" spans="1:6">
      <c r="A303" s="273"/>
      <c r="B303" s="400"/>
      <c r="C303" s="276"/>
      <c r="D303" s="488"/>
      <c r="E303" s="273"/>
      <c r="F303" s="400"/>
    </row>
    <row r="304" spans="1:6">
      <c r="A304" s="273"/>
      <c r="B304" s="400"/>
      <c r="C304" s="276"/>
      <c r="D304" s="488"/>
      <c r="E304" s="273"/>
      <c r="F304" s="400"/>
    </row>
    <row r="305" spans="1:6">
      <c r="A305" s="273"/>
      <c r="B305" s="400"/>
      <c r="C305" s="276"/>
      <c r="D305" s="488"/>
      <c r="E305" s="273"/>
      <c r="F305" s="400"/>
    </row>
    <row r="306" spans="1:6">
      <c r="A306" s="273"/>
      <c r="B306" s="400"/>
      <c r="C306" s="276"/>
      <c r="D306" s="488"/>
      <c r="E306" s="273"/>
      <c r="F306" s="400"/>
    </row>
    <row r="307" spans="1:6">
      <c r="A307" s="273"/>
      <c r="B307" s="400"/>
      <c r="C307" s="276"/>
      <c r="D307" s="488"/>
      <c r="E307" s="273"/>
      <c r="F307" s="400"/>
    </row>
    <row r="308" spans="1:6">
      <c r="A308" s="273"/>
      <c r="B308" s="400"/>
      <c r="C308" s="276"/>
      <c r="D308" s="488"/>
      <c r="E308" s="273"/>
      <c r="F308" s="400"/>
    </row>
    <row r="309" spans="1:6">
      <c r="A309" s="273"/>
      <c r="B309" s="400"/>
      <c r="C309" s="276"/>
      <c r="D309" s="488"/>
      <c r="E309" s="273"/>
      <c r="F309" s="400"/>
    </row>
    <row r="310" spans="1:6">
      <c r="A310" s="273"/>
      <c r="B310" s="400"/>
      <c r="C310" s="276"/>
      <c r="D310" s="488"/>
      <c r="E310" s="273"/>
      <c r="F310" s="400"/>
    </row>
    <row r="311" spans="1:6">
      <c r="A311" s="273"/>
      <c r="B311" s="400"/>
      <c r="C311" s="276"/>
      <c r="D311" s="488"/>
      <c r="E311" s="273"/>
      <c r="F311" s="400"/>
    </row>
    <row r="312" spans="1:6">
      <c r="A312" s="273"/>
      <c r="B312" s="400"/>
      <c r="C312" s="276"/>
      <c r="D312" s="488"/>
      <c r="E312" s="273"/>
      <c r="F312" s="400"/>
    </row>
    <row r="313" spans="1:6">
      <c r="A313" s="273"/>
      <c r="B313" s="400"/>
      <c r="C313" s="276"/>
      <c r="D313" s="488"/>
      <c r="E313" s="273"/>
      <c r="F313" s="400"/>
    </row>
    <row r="314" spans="1:6">
      <c r="A314" s="273"/>
      <c r="B314" s="400"/>
      <c r="C314" s="276"/>
      <c r="D314" s="488"/>
      <c r="E314" s="273"/>
      <c r="F314" s="400"/>
    </row>
    <row r="315" spans="1:6">
      <c r="A315" s="273"/>
      <c r="B315" s="400"/>
      <c r="C315" s="276"/>
      <c r="D315" s="488"/>
      <c r="E315" s="273"/>
      <c r="F315" s="400"/>
    </row>
    <row r="316" spans="1:6">
      <c r="A316" s="273"/>
      <c r="B316" s="400"/>
      <c r="C316" s="276"/>
      <c r="D316" s="488"/>
      <c r="E316" s="273"/>
      <c r="F316" s="400"/>
    </row>
    <row r="317" spans="1:6">
      <c r="A317" s="273"/>
      <c r="B317" s="400"/>
      <c r="C317" s="276"/>
      <c r="D317" s="488"/>
      <c r="E317" s="273"/>
      <c r="F317" s="400"/>
    </row>
    <row r="318" spans="1:6">
      <c r="A318" s="273"/>
      <c r="B318" s="400"/>
      <c r="C318" s="276"/>
      <c r="D318" s="488"/>
      <c r="E318" s="273"/>
      <c r="F318" s="400"/>
    </row>
    <row r="319" spans="1:6">
      <c r="A319" s="273"/>
      <c r="B319" s="400"/>
      <c r="C319" s="276"/>
      <c r="D319" s="488"/>
      <c r="E319" s="273"/>
      <c r="F319" s="400"/>
    </row>
    <row r="320" spans="1:6">
      <c r="A320" s="273"/>
      <c r="B320" s="400"/>
      <c r="C320" s="276"/>
      <c r="D320" s="488"/>
      <c r="E320" s="273"/>
      <c r="F320" s="400"/>
    </row>
    <row r="321" spans="1:6">
      <c r="A321" s="273"/>
      <c r="B321" s="400"/>
      <c r="C321" s="276"/>
      <c r="D321" s="488"/>
      <c r="E321" s="273"/>
      <c r="F321" s="400"/>
    </row>
    <row r="322" spans="1:6">
      <c r="A322" s="273"/>
      <c r="B322" s="400"/>
      <c r="C322" s="276"/>
      <c r="D322" s="488"/>
      <c r="E322" s="273"/>
      <c r="F322" s="400"/>
    </row>
    <row r="323" spans="1:6">
      <c r="A323" s="273"/>
      <c r="B323" s="400"/>
      <c r="C323" s="276"/>
      <c r="D323" s="488"/>
      <c r="E323" s="273"/>
      <c r="F323" s="400"/>
    </row>
    <row r="324" spans="1:6">
      <c r="A324" s="273"/>
      <c r="B324" s="400"/>
      <c r="C324" s="276"/>
      <c r="D324" s="488"/>
      <c r="E324" s="273"/>
      <c r="F324" s="400"/>
    </row>
    <row r="325" spans="1:6">
      <c r="A325" s="273"/>
      <c r="B325" s="400"/>
      <c r="C325" s="276"/>
      <c r="D325" s="488"/>
      <c r="E325" s="273"/>
      <c r="F325" s="400"/>
    </row>
    <row r="326" spans="1:6">
      <c r="A326" s="273"/>
      <c r="B326" s="400"/>
      <c r="C326" s="276"/>
      <c r="D326" s="488"/>
      <c r="E326" s="273"/>
      <c r="F326" s="400"/>
    </row>
    <row r="327" spans="1:6">
      <c r="A327" s="273"/>
      <c r="B327" s="400"/>
      <c r="C327" s="276"/>
      <c r="D327" s="488"/>
      <c r="E327" s="273"/>
      <c r="F327" s="400"/>
    </row>
    <row r="328" spans="1:6">
      <c r="A328" s="273"/>
      <c r="B328" s="400"/>
      <c r="C328" s="276"/>
      <c r="D328" s="488"/>
      <c r="E328" s="273"/>
      <c r="F328" s="400"/>
    </row>
    <row r="329" spans="1:6">
      <c r="A329" s="273"/>
      <c r="B329" s="400"/>
      <c r="C329" s="276"/>
      <c r="D329" s="488"/>
      <c r="E329" s="273"/>
      <c r="F329" s="400"/>
    </row>
    <row r="330" spans="1:6">
      <c r="A330" s="273"/>
      <c r="B330" s="400"/>
      <c r="C330" s="276"/>
      <c r="D330" s="488"/>
      <c r="E330" s="273"/>
      <c r="F330" s="400"/>
    </row>
    <row r="331" spans="1:6">
      <c r="A331" s="273"/>
      <c r="B331" s="400"/>
      <c r="C331" s="276"/>
      <c r="D331" s="488"/>
      <c r="E331" s="273"/>
      <c r="F331" s="400"/>
    </row>
    <row r="332" spans="1:6">
      <c r="A332" s="273"/>
      <c r="B332" s="400"/>
      <c r="C332" s="276"/>
      <c r="D332" s="488"/>
      <c r="E332" s="273"/>
      <c r="F332" s="400"/>
    </row>
    <row r="333" spans="1:6">
      <c r="A333" s="273"/>
      <c r="B333" s="400"/>
      <c r="C333" s="276"/>
      <c r="D333" s="488"/>
      <c r="E333" s="273"/>
      <c r="F333" s="400"/>
    </row>
    <row r="334" spans="1:6">
      <c r="A334" s="273"/>
      <c r="B334" s="400"/>
      <c r="C334" s="276"/>
      <c r="D334" s="488"/>
      <c r="E334" s="273"/>
      <c r="F334" s="400"/>
    </row>
    <row r="335" spans="1:6">
      <c r="A335" s="273"/>
      <c r="B335" s="400"/>
      <c r="C335" s="276"/>
      <c r="D335" s="488"/>
      <c r="E335" s="273"/>
      <c r="F335" s="400"/>
    </row>
    <row r="336" spans="1:6">
      <c r="A336" s="273"/>
      <c r="B336" s="400"/>
      <c r="C336" s="276"/>
      <c r="D336" s="488"/>
      <c r="E336" s="273"/>
      <c r="F336" s="400"/>
    </row>
    <row r="337" spans="1:6">
      <c r="A337" s="273"/>
      <c r="B337" s="400"/>
      <c r="C337" s="276"/>
      <c r="D337" s="488"/>
      <c r="E337" s="273"/>
      <c r="F337" s="400"/>
    </row>
    <row r="338" spans="1:6">
      <c r="A338" s="273"/>
      <c r="B338" s="400"/>
      <c r="C338" s="276"/>
      <c r="D338" s="488"/>
      <c r="E338" s="273"/>
      <c r="F338" s="400"/>
    </row>
    <row r="339" spans="1:6">
      <c r="A339" s="273"/>
      <c r="B339" s="400"/>
      <c r="C339" s="276"/>
      <c r="D339" s="488"/>
      <c r="E339" s="273"/>
      <c r="F339" s="400"/>
    </row>
    <row r="340" spans="1:6">
      <c r="A340" s="273"/>
      <c r="B340" s="400"/>
      <c r="C340" s="276"/>
      <c r="D340" s="488"/>
      <c r="E340" s="273"/>
      <c r="F340" s="400"/>
    </row>
    <row r="341" spans="1:6">
      <c r="A341" s="273"/>
      <c r="B341" s="400"/>
      <c r="C341" s="276"/>
      <c r="D341" s="488"/>
      <c r="E341" s="273"/>
      <c r="F341" s="400"/>
    </row>
    <row r="342" spans="1:6">
      <c r="A342" s="273"/>
      <c r="B342" s="400"/>
      <c r="C342" s="276"/>
      <c r="D342" s="488"/>
      <c r="E342" s="273"/>
      <c r="F342" s="400"/>
    </row>
    <row r="343" spans="1:6">
      <c r="A343" s="273"/>
      <c r="B343" s="400"/>
      <c r="C343" s="276"/>
      <c r="D343" s="488"/>
      <c r="E343" s="273"/>
      <c r="F343" s="400"/>
    </row>
    <row r="344" spans="1:6">
      <c r="A344" s="273"/>
      <c r="B344" s="400"/>
      <c r="C344" s="276"/>
      <c r="D344" s="488"/>
      <c r="E344" s="273"/>
      <c r="F344" s="400"/>
    </row>
    <row r="345" spans="1:6">
      <c r="A345" s="273"/>
      <c r="B345" s="400"/>
      <c r="C345" s="276"/>
      <c r="D345" s="488"/>
      <c r="E345" s="273"/>
      <c r="F345" s="400"/>
    </row>
    <row r="346" spans="1:6">
      <c r="A346" s="273"/>
      <c r="B346" s="400"/>
      <c r="C346" s="276"/>
      <c r="D346" s="488"/>
      <c r="E346" s="273"/>
      <c r="F346" s="400"/>
    </row>
    <row r="347" spans="1:6">
      <c r="A347" s="273"/>
      <c r="B347" s="400"/>
      <c r="C347" s="276"/>
      <c r="D347" s="488"/>
      <c r="E347" s="273"/>
      <c r="F347" s="400"/>
    </row>
    <row r="348" spans="1:6">
      <c r="A348" s="273"/>
      <c r="B348" s="400"/>
      <c r="C348" s="276"/>
      <c r="D348" s="488"/>
      <c r="E348" s="273"/>
      <c r="F348" s="400"/>
    </row>
    <row r="349" spans="1:6">
      <c r="A349" s="273"/>
      <c r="B349" s="400"/>
      <c r="C349" s="276"/>
      <c r="D349" s="488"/>
      <c r="E349" s="273"/>
      <c r="F349" s="400"/>
    </row>
    <row r="350" spans="1:6">
      <c r="A350" s="273"/>
      <c r="B350" s="400"/>
      <c r="C350" s="276"/>
      <c r="D350" s="488"/>
      <c r="E350" s="273"/>
      <c r="F350" s="400"/>
    </row>
    <row r="351" spans="1:6">
      <c r="A351" s="273"/>
      <c r="B351" s="400"/>
      <c r="C351" s="276"/>
      <c r="D351" s="488"/>
      <c r="E351" s="273"/>
      <c r="F351" s="400"/>
    </row>
    <row r="352" spans="1:6">
      <c r="A352" s="273"/>
      <c r="B352" s="400"/>
      <c r="C352" s="276"/>
      <c r="D352" s="488"/>
      <c r="E352" s="273"/>
      <c r="F352" s="400"/>
    </row>
    <row r="353" spans="1:6">
      <c r="A353" s="273"/>
      <c r="B353" s="400"/>
      <c r="C353" s="276"/>
      <c r="D353" s="488"/>
      <c r="E353" s="273"/>
      <c r="F353" s="400"/>
    </row>
    <row r="354" spans="1:6">
      <c r="A354" s="273"/>
      <c r="B354" s="400"/>
      <c r="C354" s="276"/>
      <c r="D354" s="488"/>
      <c r="E354" s="273"/>
      <c r="F354" s="400"/>
    </row>
    <row r="355" spans="1:6">
      <c r="A355" s="273"/>
      <c r="B355" s="400"/>
      <c r="C355" s="276"/>
      <c r="D355" s="488"/>
      <c r="E355" s="273"/>
      <c r="F355" s="400"/>
    </row>
    <row r="356" spans="1:6">
      <c r="A356" s="273"/>
      <c r="B356" s="400"/>
      <c r="C356" s="276"/>
      <c r="D356" s="488"/>
      <c r="E356" s="273"/>
      <c r="F356" s="400"/>
    </row>
    <row r="357" spans="1:6">
      <c r="A357" s="273"/>
      <c r="B357" s="400"/>
      <c r="C357" s="276"/>
      <c r="D357" s="488"/>
      <c r="E357" s="273"/>
      <c r="F357" s="400"/>
    </row>
    <row r="358" spans="1:6">
      <c r="A358" s="273"/>
      <c r="B358" s="400"/>
      <c r="C358" s="276"/>
      <c r="D358" s="488"/>
      <c r="E358" s="273"/>
      <c r="F358" s="400"/>
    </row>
    <row r="359" spans="1:6">
      <c r="A359" s="273"/>
      <c r="B359" s="400"/>
      <c r="C359" s="276"/>
      <c r="D359" s="488"/>
      <c r="E359" s="273"/>
      <c r="F359" s="400"/>
    </row>
    <row r="360" spans="1:6">
      <c r="A360" s="273"/>
      <c r="B360" s="400"/>
      <c r="C360" s="276"/>
      <c r="D360" s="488"/>
      <c r="E360" s="273"/>
      <c r="F360" s="400"/>
    </row>
    <row r="361" spans="1:6">
      <c r="A361" s="273"/>
      <c r="B361" s="400"/>
      <c r="C361" s="276"/>
      <c r="D361" s="488"/>
      <c r="E361" s="273"/>
      <c r="F361" s="400"/>
    </row>
    <row r="362" spans="1:6">
      <c r="A362" s="273"/>
      <c r="B362" s="400"/>
      <c r="C362" s="276"/>
      <c r="D362" s="488"/>
      <c r="E362" s="273"/>
      <c r="F362" s="400"/>
    </row>
    <row r="363" spans="1:6">
      <c r="A363" s="273"/>
      <c r="B363" s="400"/>
      <c r="C363" s="276"/>
      <c r="D363" s="488"/>
      <c r="E363" s="273"/>
      <c r="F363" s="400"/>
    </row>
    <row r="364" spans="1:6">
      <c r="A364" s="273"/>
      <c r="B364" s="400"/>
      <c r="C364" s="276"/>
      <c r="D364" s="488"/>
      <c r="E364" s="273"/>
      <c r="F364" s="400"/>
    </row>
    <row r="365" spans="1:6">
      <c r="A365" s="273"/>
      <c r="B365" s="400"/>
      <c r="C365" s="276"/>
      <c r="D365" s="488"/>
      <c r="E365" s="273"/>
      <c r="F365" s="400"/>
    </row>
    <row r="366" spans="1:6">
      <c r="A366" s="273"/>
      <c r="B366" s="400"/>
      <c r="C366" s="276"/>
      <c r="D366" s="488"/>
      <c r="E366" s="273"/>
      <c r="F366" s="400"/>
    </row>
  </sheetData>
  <mergeCells count="8">
    <mergeCell ref="D48:H48"/>
    <mergeCell ref="D50:H50"/>
    <mergeCell ref="B2:E2"/>
    <mergeCell ref="B3:E3"/>
    <mergeCell ref="B4:C4"/>
    <mergeCell ref="F2:G2"/>
    <mergeCell ref="A44:E44"/>
    <mergeCell ref="F3:G3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G9:H12 C22:D25 G31:H32 C31:D32 C36:D36 C38:D38 G15:H16 C40:D40 G40:H40 C16:D18 G19:H23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5" xr:uid="{00000000-0002-0000-0100-000001000000}">
      <formula1>-999999999999999</formula1>
      <formula2>999999999</formula2>
    </dataValidation>
  </dataValidations>
  <printOptions horizontalCentered="1" verticalCentered="1"/>
  <pageMargins left="0.23622047244094491" right="0.23622047244094491" top="0.59055118110236227" bottom="0.19685039370078741" header="0.19685039370078741" footer="0.19685039370078741"/>
  <pageSetup paperSize="9" scale="78" orientation="landscape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103"/>
  <sheetViews>
    <sheetView topLeftCell="A31" zoomScale="115" workbookViewId="0">
      <selection activeCell="C53" sqref="C53"/>
    </sheetView>
  </sheetViews>
  <sheetFormatPr defaultColWidth="9.33203125" defaultRowHeight="12"/>
  <cols>
    <col min="1" max="1" width="65.6640625" style="118" customWidth="1"/>
    <col min="2" max="2" width="9.6640625" style="578" customWidth="1"/>
    <col min="3" max="4" width="17.88671875" style="118" customWidth="1"/>
    <col min="5" max="8" width="10.109375" style="118" customWidth="1"/>
    <col min="9" max="16384" width="9.33203125" style="118"/>
  </cols>
  <sheetData>
    <row r="1" spans="1:12">
      <c r="A1" s="52"/>
      <c r="B1" s="568"/>
      <c r="C1" s="52"/>
      <c r="D1" s="52"/>
    </row>
    <row r="2" spans="1:12">
      <c r="A2" s="53" t="s">
        <v>378</v>
      </c>
      <c r="B2" s="569"/>
      <c r="C2" s="53"/>
      <c r="D2" s="53"/>
      <c r="E2" s="277"/>
      <c r="F2" s="277"/>
      <c r="G2" s="277"/>
      <c r="H2" s="277"/>
    </row>
    <row r="3" spans="1:12">
      <c r="A3" s="86"/>
      <c r="B3" s="570"/>
      <c r="C3" s="86"/>
      <c r="D3" s="86"/>
      <c r="E3" s="278"/>
      <c r="F3" s="278"/>
      <c r="G3" s="278"/>
      <c r="H3" s="278"/>
    </row>
    <row r="4" spans="1:12" ht="13.8">
      <c r="A4" s="279" t="str">
        <f>"Име на отчитащото се предприятие:                                  "&amp;'справка №1-БАЛАНС'!E3</f>
        <v>Име на отчитащото се предприятие:                                  "Индустриален капитал-холдинг" АД</v>
      </c>
      <c r="B4" s="280"/>
      <c r="C4" s="580" t="s">
        <v>2</v>
      </c>
      <c r="D4" s="494">
        <f>'справка №1-БАЛАНС'!H3</f>
        <v>121619055</v>
      </c>
      <c r="E4" s="277"/>
      <c r="F4" s="277"/>
      <c r="G4" s="277"/>
      <c r="H4" s="277"/>
    </row>
    <row r="5" spans="1:12" ht="13.8">
      <c r="A5" s="279" t="str">
        <f>"Вид на отчета: консолидиран /[неконсолидиран]                "&amp;'справка №1-БАЛАНС'!E4</f>
        <v>Вид на отчета: консолидиран /[неконсолидиран]                консолидиран</v>
      </c>
      <c r="B5" s="280"/>
      <c r="C5" s="580" t="s">
        <v>3</v>
      </c>
      <c r="D5" s="495">
        <f>'справка №1-БАЛАНС'!H4</f>
        <v>61</v>
      </c>
    </row>
    <row r="6" spans="1:12">
      <c r="A6" s="280" t="s">
        <v>4</v>
      </c>
      <c r="B6" s="579" t="str">
        <f>'справка №1-БАЛАНС'!E5</f>
        <v>01.01.2018-30.06.2018</v>
      </c>
      <c r="C6" s="87"/>
      <c r="D6" s="88" t="s">
        <v>272</v>
      </c>
    </row>
    <row r="7" spans="1:12">
      <c r="A7" s="282" t="s">
        <v>380</v>
      </c>
      <c r="B7" s="571" t="s">
        <v>7</v>
      </c>
      <c r="C7" s="54" t="s">
        <v>8</v>
      </c>
      <c r="D7" s="54" t="s">
        <v>12</v>
      </c>
      <c r="E7" s="283"/>
      <c r="F7" s="283"/>
      <c r="G7" s="283"/>
      <c r="H7" s="283"/>
    </row>
    <row r="8" spans="1:12" s="499" customFormat="1" ht="9.6">
      <c r="A8" s="496" t="s">
        <v>13</v>
      </c>
      <c r="B8" s="571" t="s">
        <v>14</v>
      </c>
      <c r="C8" s="497">
        <v>1</v>
      </c>
      <c r="D8" s="497">
        <v>2</v>
      </c>
      <c r="E8" s="498"/>
      <c r="F8" s="498"/>
      <c r="G8" s="498"/>
      <c r="H8" s="498"/>
    </row>
    <row r="9" spans="1:12">
      <c r="A9" s="284" t="s">
        <v>381</v>
      </c>
      <c r="B9" s="572"/>
      <c r="C9" s="18"/>
      <c r="D9" s="18"/>
      <c r="E9" s="285"/>
      <c r="F9" s="285"/>
      <c r="G9" s="285"/>
      <c r="H9" s="285"/>
    </row>
    <row r="10" spans="1:12">
      <c r="A10" s="55" t="s">
        <v>382</v>
      </c>
      <c r="B10" s="573" t="s">
        <v>383</v>
      </c>
      <c r="C10" s="158">
        <v>130595</v>
      </c>
      <c r="D10" s="158">
        <v>108711</v>
      </c>
      <c r="E10" s="285"/>
      <c r="F10" s="611"/>
      <c r="G10" s="285"/>
      <c r="H10" s="285"/>
    </row>
    <row r="11" spans="1:12">
      <c r="A11" s="55" t="s">
        <v>384</v>
      </c>
      <c r="B11" s="573" t="s">
        <v>385</v>
      </c>
      <c r="C11" s="158">
        <f>-103401+101</f>
        <v>-103300</v>
      </c>
      <c r="D11" s="158">
        <v>-87491</v>
      </c>
      <c r="E11" s="56"/>
      <c r="F11" s="56"/>
      <c r="G11" s="56"/>
      <c r="H11" s="56"/>
      <c r="I11" s="286"/>
      <c r="J11" s="286"/>
      <c r="K11" s="286"/>
      <c r="L11" s="286"/>
    </row>
    <row r="12" spans="1:12">
      <c r="A12" s="55" t="s">
        <v>386</v>
      </c>
      <c r="B12" s="573" t="s">
        <v>387</v>
      </c>
      <c r="C12" s="158"/>
      <c r="D12" s="158"/>
      <c r="E12" s="56"/>
      <c r="F12" s="56"/>
      <c r="G12" s="56"/>
      <c r="H12" s="56"/>
      <c r="I12" s="286"/>
      <c r="J12" s="286"/>
      <c r="K12" s="286"/>
      <c r="L12" s="286"/>
    </row>
    <row r="13" spans="1:12">
      <c r="A13" s="55" t="s">
        <v>388</v>
      </c>
      <c r="B13" s="573" t="s">
        <v>389</v>
      </c>
      <c r="C13" s="158">
        <v>-21539</v>
      </c>
      <c r="D13" s="158">
        <v>-17249</v>
      </c>
      <c r="E13" s="56"/>
      <c r="F13" s="56"/>
      <c r="G13" s="56"/>
      <c r="H13" s="56"/>
      <c r="I13" s="286"/>
      <c r="J13" s="286"/>
      <c r="K13" s="286"/>
      <c r="L13" s="286"/>
    </row>
    <row r="14" spans="1:12">
      <c r="A14" s="55" t="s">
        <v>390</v>
      </c>
      <c r="B14" s="573" t="s">
        <v>391</v>
      </c>
      <c r="C14" s="646">
        <v>4045</v>
      </c>
      <c r="D14" s="646">
        <v>4184</v>
      </c>
      <c r="E14" s="56"/>
      <c r="F14" s="56"/>
      <c r="G14" s="56"/>
      <c r="H14" s="56"/>
      <c r="I14" s="286"/>
      <c r="J14" s="286"/>
      <c r="K14" s="286"/>
      <c r="L14" s="286"/>
    </row>
    <row r="15" spans="1:12">
      <c r="A15" s="55" t="s">
        <v>392</v>
      </c>
      <c r="B15" s="573" t="s">
        <v>393</v>
      </c>
      <c r="C15" s="646">
        <v>-872</v>
      </c>
      <c r="D15" s="646">
        <v>-913</v>
      </c>
      <c r="E15" s="56"/>
      <c r="F15" s="56"/>
      <c r="G15" s="56"/>
      <c r="H15" s="56"/>
      <c r="I15" s="286"/>
      <c r="J15" s="286"/>
      <c r="K15" s="286"/>
      <c r="L15" s="286"/>
    </row>
    <row r="16" spans="1:12">
      <c r="A16" s="55" t="s">
        <v>394</v>
      </c>
      <c r="B16" s="573" t="s">
        <v>395</v>
      </c>
      <c r="C16" s="158"/>
      <c r="D16" s="158"/>
      <c r="E16" s="56"/>
      <c r="F16" s="56"/>
      <c r="G16" s="56"/>
      <c r="H16" s="56"/>
      <c r="I16" s="286"/>
      <c r="J16" s="286"/>
      <c r="K16" s="286"/>
      <c r="L16" s="286"/>
    </row>
    <row r="17" spans="1:12">
      <c r="A17" s="55" t="s">
        <v>396</v>
      </c>
      <c r="B17" s="573" t="s">
        <v>397</v>
      </c>
      <c r="C17" s="158"/>
      <c r="D17" s="158"/>
      <c r="E17" s="56"/>
      <c r="F17" s="56"/>
      <c r="G17" s="56"/>
      <c r="H17" s="56"/>
      <c r="I17" s="286"/>
      <c r="J17" s="286"/>
      <c r="K17" s="286"/>
      <c r="L17" s="286"/>
    </row>
    <row r="18" spans="1:12">
      <c r="A18" s="55" t="s">
        <v>398</v>
      </c>
      <c r="B18" s="573" t="s">
        <v>399</v>
      </c>
      <c r="C18" s="158">
        <v>14</v>
      </c>
      <c r="D18" s="158">
        <v>-91</v>
      </c>
      <c r="E18" s="56"/>
      <c r="F18" s="56"/>
      <c r="G18" s="56"/>
      <c r="H18" s="56"/>
      <c r="I18" s="286"/>
      <c r="J18" s="286"/>
      <c r="K18" s="286"/>
      <c r="L18" s="286"/>
    </row>
    <row r="19" spans="1:12">
      <c r="A19" s="55" t="s">
        <v>400</v>
      </c>
      <c r="B19" s="573" t="s">
        <v>401</v>
      </c>
      <c r="C19" s="158">
        <f>55+5</f>
        <v>60</v>
      </c>
      <c r="D19" s="158">
        <v>-558</v>
      </c>
      <c r="E19" s="56"/>
      <c r="F19" s="56"/>
      <c r="G19" s="56"/>
      <c r="H19" s="56"/>
      <c r="I19" s="286"/>
      <c r="J19" s="286"/>
      <c r="K19" s="286"/>
      <c r="L19" s="286"/>
    </row>
    <row r="20" spans="1:12">
      <c r="A20" s="536" t="s">
        <v>402</v>
      </c>
      <c r="B20" s="574" t="s">
        <v>403</v>
      </c>
      <c r="C20" s="537">
        <f>SUM(C10:C19)</f>
        <v>9003</v>
      </c>
      <c r="D20" s="537">
        <f>SUM(D10:D19)</f>
        <v>6593</v>
      </c>
      <c r="E20" s="56"/>
      <c r="F20" s="56"/>
      <c r="G20" s="56"/>
      <c r="H20" s="56"/>
      <c r="I20" s="286"/>
      <c r="J20" s="286"/>
      <c r="K20" s="286"/>
      <c r="L20" s="286"/>
    </row>
    <row r="21" spans="1:12">
      <c r="A21" s="284" t="s">
        <v>404</v>
      </c>
      <c r="B21" s="572"/>
      <c r="C21" s="18"/>
      <c r="D21" s="18"/>
      <c r="E21" s="56"/>
      <c r="F21" s="56"/>
      <c r="G21" s="56"/>
      <c r="H21" s="56"/>
      <c r="I21" s="286"/>
      <c r="J21" s="286"/>
      <c r="K21" s="286"/>
      <c r="L21" s="286"/>
    </row>
    <row r="22" spans="1:12">
      <c r="A22" s="55" t="s">
        <v>405</v>
      </c>
      <c r="B22" s="573" t="s">
        <v>406</v>
      </c>
      <c r="C22" s="158">
        <v>-4052</v>
      </c>
      <c r="D22" s="158">
        <v>-3715</v>
      </c>
      <c r="E22" s="56"/>
      <c r="F22" s="56"/>
      <c r="G22" s="56"/>
      <c r="H22" s="56"/>
      <c r="I22" s="286"/>
      <c r="J22" s="286"/>
      <c r="K22" s="286"/>
      <c r="L22" s="286"/>
    </row>
    <row r="23" spans="1:12">
      <c r="A23" s="55" t="s">
        <v>407</v>
      </c>
      <c r="B23" s="573" t="s">
        <v>408</v>
      </c>
      <c r="C23" s="158">
        <v>109</v>
      </c>
      <c r="D23" s="158">
        <v>1748</v>
      </c>
      <c r="E23" s="56"/>
      <c r="F23" s="56"/>
      <c r="G23" s="56"/>
      <c r="H23" s="56"/>
      <c r="I23" s="286"/>
      <c r="J23" s="286"/>
      <c r="K23" s="286"/>
      <c r="L23" s="286"/>
    </row>
    <row r="24" spans="1:12">
      <c r="A24" s="55" t="s">
        <v>409</v>
      </c>
      <c r="B24" s="573" t="s">
        <v>410</v>
      </c>
      <c r="C24" s="158"/>
      <c r="D24" s="158"/>
      <c r="E24" s="56"/>
      <c r="F24" s="56"/>
      <c r="G24" s="56"/>
      <c r="H24" s="56"/>
      <c r="I24" s="286"/>
      <c r="J24" s="286"/>
      <c r="K24" s="286"/>
      <c r="L24" s="286"/>
    </row>
    <row r="25" spans="1:12">
      <c r="A25" s="55" t="s">
        <v>411</v>
      </c>
      <c r="B25" s="573" t="s">
        <v>412</v>
      </c>
      <c r="C25" s="158"/>
      <c r="D25" s="158"/>
      <c r="E25" s="56"/>
      <c r="F25" s="56"/>
      <c r="G25" s="56"/>
      <c r="H25" s="56"/>
      <c r="I25" s="286"/>
      <c r="J25" s="286"/>
      <c r="K25" s="286"/>
      <c r="L25" s="286"/>
    </row>
    <row r="26" spans="1:12">
      <c r="A26" s="55" t="s">
        <v>413</v>
      </c>
      <c r="B26" s="573" t="s">
        <v>414</v>
      </c>
      <c r="C26" s="158"/>
      <c r="D26" s="158"/>
      <c r="E26" s="56"/>
      <c r="F26" s="56"/>
      <c r="G26" s="56"/>
      <c r="H26" s="56"/>
      <c r="I26" s="286"/>
      <c r="J26" s="286"/>
      <c r="K26" s="286"/>
      <c r="L26" s="286"/>
    </row>
    <row r="27" spans="1:12">
      <c r="A27" s="55" t="s">
        <v>415</v>
      </c>
      <c r="B27" s="573" t="s">
        <v>416</v>
      </c>
      <c r="C27" s="158"/>
      <c r="D27" s="158">
        <v>-489</v>
      </c>
      <c r="E27" s="56"/>
      <c r="F27" s="56"/>
      <c r="G27" s="56"/>
      <c r="H27" s="56"/>
      <c r="I27" s="286"/>
      <c r="J27" s="286"/>
      <c r="K27" s="286"/>
      <c r="L27" s="286"/>
    </row>
    <row r="28" spans="1:12">
      <c r="A28" s="55" t="s">
        <v>417</v>
      </c>
      <c r="B28" s="573" t="s">
        <v>418</v>
      </c>
      <c r="C28" s="158">
        <v>20</v>
      </c>
      <c r="D28" s="158"/>
      <c r="E28" s="56"/>
      <c r="F28" s="56"/>
      <c r="G28" s="56"/>
      <c r="H28" s="56"/>
      <c r="I28" s="286"/>
      <c r="J28" s="286"/>
      <c r="K28" s="286"/>
      <c r="L28" s="286"/>
    </row>
    <row r="29" spans="1:12">
      <c r="A29" s="55" t="s">
        <v>419</v>
      </c>
      <c r="B29" s="573" t="s">
        <v>420</v>
      </c>
      <c r="C29" s="158"/>
      <c r="D29" s="158"/>
      <c r="E29" s="56"/>
      <c r="F29" s="56"/>
      <c r="G29" s="56"/>
      <c r="H29" s="56"/>
      <c r="I29" s="286"/>
      <c r="J29" s="286"/>
      <c r="K29" s="286"/>
      <c r="L29" s="286"/>
    </row>
    <row r="30" spans="1:12">
      <c r="A30" s="55" t="s">
        <v>398</v>
      </c>
      <c r="B30" s="573" t="s">
        <v>421</v>
      </c>
      <c r="C30" s="158"/>
      <c r="D30" s="158"/>
      <c r="E30" s="56"/>
      <c r="F30" s="56"/>
      <c r="G30" s="56"/>
      <c r="H30" s="56"/>
      <c r="I30" s="286"/>
      <c r="J30" s="286"/>
      <c r="K30" s="286"/>
      <c r="L30" s="286"/>
    </row>
    <row r="31" spans="1:12">
      <c r="A31" s="55" t="s">
        <v>422</v>
      </c>
      <c r="B31" s="573" t="s">
        <v>423</v>
      </c>
      <c r="C31" s="158"/>
      <c r="D31" s="158">
        <v>1</v>
      </c>
      <c r="E31" s="56"/>
      <c r="F31" s="56"/>
      <c r="G31" s="56"/>
      <c r="H31" s="56"/>
      <c r="I31" s="286"/>
      <c r="J31" s="286"/>
      <c r="K31" s="286"/>
      <c r="L31" s="286"/>
    </row>
    <row r="32" spans="1:12">
      <c r="A32" s="536" t="s">
        <v>424</v>
      </c>
      <c r="B32" s="574" t="s">
        <v>425</v>
      </c>
      <c r="C32" s="537">
        <f>SUM(C22:C31)</f>
        <v>-3923</v>
      </c>
      <c r="D32" s="537">
        <f>SUM(D22:D31)</f>
        <v>-2455</v>
      </c>
      <c r="E32" s="56"/>
      <c r="F32" s="56"/>
      <c r="G32" s="56"/>
      <c r="H32" s="56"/>
      <c r="I32" s="286"/>
      <c r="J32" s="286"/>
      <c r="K32" s="286"/>
      <c r="L32" s="286"/>
    </row>
    <row r="33" spans="1:9">
      <c r="A33" s="284" t="s">
        <v>426</v>
      </c>
      <c r="B33" s="572"/>
      <c r="C33" s="18"/>
      <c r="D33" s="18"/>
      <c r="E33" s="285"/>
      <c r="F33" s="285"/>
      <c r="G33" s="285"/>
      <c r="H33" s="285"/>
    </row>
    <row r="34" spans="1:9">
      <c r="A34" s="55" t="s">
        <v>427</v>
      </c>
      <c r="B34" s="573" t="s">
        <v>428</v>
      </c>
      <c r="C34" s="158"/>
      <c r="D34" s="158"/>
      <c r="E34" s="285"/>
      <c r="F34" s="285"/>
      <c r="G34" s="285"/>
      <c r="H34" s="285"/>
    </row>
    <row r="35" spans="1:9">
      <c r="A35" s="55" t="s">
        <v>429</v>
      </c>
      <c r="B35" s="573" t="s">
        <v>430</v>
      </c>
      <c r="C35" s="158"/>
      <c r="D35" s="158"/>
      <c r="E35" s="285"/>
      <c r="F35" s="285"/>
      <c r="G35" s="285"/>
      <c r="H35" s="285"/>
    </row>
    <row r="36" spans="1:9">
      <c r="A36" s="55" t="s">
        <v>431</v>
      </c>
      <c r="B36" s="573" t="s">
        <v>432</v>
      </c>
      <c r="C36" s="158">
        <v>17436</v>
      </c>
      <c r="D36" s="158">
        <v>30744</v>
      </c>
      <c r="E36" s="285"/>
      <c r="F36" s="285"/>
      <c r="G36" s="285"/>
      <c r="H36" s="285"/>
    </row>
    <row r="37" spans="1:9">
      <c r="A37" s="55" t="s">
        <v>433</v>
      </c>
      <c r="B37" s="573" t="s">
        <v>434</v>
      </c>
      <c r="C37" s="158">
        <v>-17842</v>
      </c>
      <c r="D37" s="158">
        <v>-31037</v>
      </c>
      <c r="E37" s="285"/>
      <c r="F37" s="285"/>
      <c r="G37" s="285"/>
      <c r="H37" s="285"/>
    </row>
    <row r="38" spans="1:9">
      <c r="A38" s="55" t="s">
        <v>435</v>
      </c>
      <c r="B38" s="573" t="s">
        <v>436</v>
      </c>
      <c r="C38" s="158">
        <v>-12</v>
      </c>
      <c r="D38" s="158">
        <v>-12</v>
      </c>
      <c r="E38" s="285"/>
      <c r="F38" s="285"/>
      <c r="G38" s="285"/>
      <c r="H38" s="285"/>
    </row>
    <row r="39" spans="1:9">
      <c r="A39" s="55" t="s">
        <v>437</v>
      </c>
      <c r="B39" s="573" t="s">
        <v>438</v>
      </c>
      <c r="C39" s="158">
        <v>-45</v>
      </c>
      <c r="D39" s="158">
        <v>-54</v>
      </c>
      <c r="E39" s="285"/>
      <c r="F39" s="285"/>
      <c r="G39" s="285"/>
      <c r="H39" s="285"/>
    </row>
    <row r="40" spans="1:9">
      <c r="A40" s="55" t="s">
        <v>439</v>
      </c>
      <c r="B40" s="573" t="s">
        <v>440</v>
      </c>
      <c r="C40" s="158">
        <f>-11472</f>
        <v>-11472</v>
      </c>
      <c r="D40" s="158"/>
      <c r="E40" s="285"/>
      <c r="F40" s="285"/>
      <c r="G40" s="285"/>
      <c r="H40" s="285"/>
    </row>
    <row r="41" spans="1:9">
      <c r="A41" s="55" t="s">
        <v>441</v>
      </c>
      <c r="B41" s="573" t="s">
        <v>442</v>
      </c>
      <c r="C41" s="158">
        <f>-486-20</f>
        <v>-506</v>
      </c>
      <c r="D41" s="158">
        <v>-105</v>
      </c>
      <c r="E41" s="285"/>
      <c r="F41" s="285"/>
      <c r="G41" s="285"/>
      <c r="H41" s="285"/>
      <c r="I41" s="286"/>
    </row>
    <row r="42" spans="1:9">
      <c r="A42" s="536" t="s">
        <v>443</v>
      </c>
      <c r="B42" s="574" t="s">
        <v>444</v>
      </c>
      <c r="C42" s="537">
        <f>SUM(C34:C41)</f>
        <v>-12441</v>
      </c>
      <c r="D42" s="537">
        <f>SUM(D34:D41)</f>
        <v>-464</v>
      </c>
      <c r="E42" s="285"/>
      <c r="F42" s="285"/>
      <c r="G42" s="285"/>
      <c r="H42" s="285"/>
      <c r="I42" s="286"/>
    </row>
    <row r="43" spans="1:9">
      <c r="A43" s="287" t="s">
        <v>445</v>
      </c>
      <c r="B43" s="572" t="s">
        <v>446</v>
      </c>
      <c r="C43" s="159">
        <f>C20+C32+C42</f>
        <v>-7361</v>
      </c>
      <c r="D43" s="159">
        <f>D20+D32+D42</f>
        <v>3674</v>
      </c>
      <c r="E43" s="285"/>
      <c r="F43" s="285"/>
      <c r="G43" s="285"/>
      <c r="H43" s="285"/>
      <c r="I43" s="286"/>
    </row>
    <row r="44" spans="1:9">
      <c r="A44" s="538" t="s">
        <v>447</v>
      </c>
      <c r="B44" s="574" t="s">
        <v>448</v>
      </c>
      <c r="C44" s="539">
        <f>'справка №1-БАЛАНС'!D91</f>
        <v>31697</v>
      </c>
      <c r="D44" s="537">
        <v>30876</v>
      </c>
      <c r="E44" s="285"/>
      <c r="F44" s="285"/>
      <c r="G44" s="285"/>
      <c r="H44" s="285"/>
      <c r="I44" s="286"/>
    </row>
    <row r="45" spans="1:9">
      <c r="A45" s="538" t="s">
        <v>449</v>
      </c>
      <c r="B45" s="574" t="s">
        <v>450</v>
      </c>
      <c r="C45" s="537">
        <f>C44+C43</f>
        <v>24336</v>
      </c>
      <c r="D45" s="537">
        <f>D44+D43</f>
        <v>34550</v>
      </c>
      <c r="E45" s="285"/>
      <c r="F45" s="285"/>
      <c r="G45" s="285"/>
      <c r="H45" s="285"/>
      <c r="I45" s="286"/>
    </row>
    <row r="46" spans="1:9">
      <c r="A46" s="55" t="s">
        <v>451</v>
      </c>
      <c r="B46" s="572" t="s">
        <v>452</v>
      </c>
      <c r="C46" s="158">
        <f>C45-C47</f>
        <v>16574</v>
      </c>
      <c r="D46" s="158">
        <v>21788</v>
      </c>
      <c r="E46" s="285"/>
      <c r="F46" s="285"/>
      <c r="G46" s="285"/>
      <c r="H46" s="285"/>
      <c r="I46" s="286"/>
    </row>
    <row r="47" spans="1:9">
      <c r="A47" s="55" t="s">
        <v>453</v>
      </c>
      <c r="B47" s="572" t="s">
        <v>454</v>
      </c>
      <c r="C47" s="158">
        <f>'справка №1-БАЛАНС'!C89+'справка №1-БАЛАНС'!C90</f>
        <v>7762</v>
      </c>
      <c r="D47" s="158">
        <f>D45-D46</f>
        <v>12762</v>
      </c>
      <c r="I47" s="286"/>
    </row>
    <row r="48" spans="1:9">
      <c r="A48" s="285"/>
      <c r="B48" s="575"/>
      <c r="C48" s="56"/>
      <c r="D48" s="56"/>
      <c r="I48" s="286"/>
    </row>
    <row r="49" spans="1:9">
      <c r="A49" s="288" t="str">
        <f>'справка №1-БАЛАНС'!A98</f>
        <v>Дата на съставяне: 14.08.2018</v>
      </c>
      <c r="B49" s="576"/>
      <c r="C49" s="608">
        <f>C45-'справка №1-БАЛАНС'!C91</f>
        <v>0</v>
      </c>
      <c r="D49" s="608" t="s">
        <v>158</v>
      </c>
      <c r="E49" s="289"/>
      <c r="F49" s="289"/>
      <c r="G49" s="289"/>
      <c r="H49" s="289"/>
      <c r="I49" s="286"/>
    </row>
    <row r="50" spans="1:9">
      <c r="A50" s="288"/>
      <c r="B50" s="576"/>
      <c r="C50" s="52"/>
      <c r="D50" s="52"/>
      <c r="E50" s="289"/>
      <c r="F50" s="289"/>
      <c r="G50" s="289"/>
      <c r="H50" s="289"/>
      <c r="I50" s="286"/>
    </row>
    <row r="51" spans="1:9">
      <c r="A51" s="649" t="str">
        <f>'справка №1-БАЛАНС'!C97</f>
        <v>Съставител:Н.Николов</v>
      </c>
      <c r="B51" s="577"/>
      <c r="C51" s="493" t="s">
        <v>844</v>
      </c>
      <c r="D51" s="492"/>
      <c r="I51" s="286"/>
    </row>
    <row r="52" spans="1:9">
      <c r="A52" s="52"/>
      <c r="B52" s="568"/>
      <c r="C52" s="52"/>
      <c r="D52" s="52"/>
      <c r="I52" s="286"/>
    </row>
    <row r="53" spans="1:9">
      <c r="A53" s="52"/>
      <c r="I53" s="286"/>
    </row>
    <row r="54" spans="1:9">
      <c r="A54" s="52"/>
      <c r="B54" s="568"/>
      <c r="C54" s="52"/>
      <c r="D54" s="52"/>
      <c r="I54" s="286"/>
    </row>
    <row r="55" spans="1:9">
      <c r="C55" s="601"/>
      <c r="I55" s="286"/>
    </row>
    <row r="56" spans="1:9">
      <c r="I56" s="286"/>
    </row>
    <row r="57" spans="1:9">
      <c r="I57" s="286"/>
    </row>
    <row r="58" spans="1:9">
      <c r="I58" s="286"/>
    </row>
    <row r="59" spans="1:9">
      <c r="I59" s="286"/>
    </row>
    <row r="60" spans="1:9">
      <c r="I60" s="286"/>
    </row>
    <row r="61" spans="1:9">
      <c r="I61" s="286"/>
    </row>
    <row r="62" spans="1:9">
      <c r="I62" s="286"/>
    </row>
    <row r="63" spans="1:9">
      <c r="I63" s="286"/>
    </row>
    <row r="64" spans="1:9">
      <c r="I64" s="286"/>
    </row>
    <row r="65" spans="9:9">
      <c r="I65" s="286"/>
    </row>
    <row r="66" spans="9:9">
      <c r="I66" s="286"/>
    </row>
    <row r="67" spans="9:9">
      <c r="I67" s="286"/>
    </row>
    <row r="68" spans="9:9">
      <c r="I68" s="286"/>
    </row>
    <row r="69" spans="9:9">
      <c r="I69" s="286"/>
    </row>
    <row r="70" spans="9:9">
      <c r="I70" s="286"/>
    </row>
    <row r="71" spans="9:9">
      <c r="I71" s="286"/>
    </row>
    <row r="72" spans="9:9">
      <c r="I72" s="286"/>
    </row>
    <row r="73" spans="9:9">
      <c r="I73" s="286"/>
    </row>
    <row r="74" spans="9:9">
      <c r="I74" s="286"/>
    </row>
    <row r="75" spans="9:9">
      <c r="I75" s="286"/>
    </row>
    <row r="76" spans="9:9">
      <c r="I76" s="286"/>
    </row>
    <row r="77" spans="9:9">
      <c r="I77" s="286"/>
    </row>
    <row r="78" spans="9:9">
      <c r="I78" s="286"/>
    </row>
    <row r="79" spans="9:9">
      <c r="I79" s="286"/>
    </row>
    <row r="80" spans="9:9">
      <c r="I80" s="286"/>
    </row>
    <row r="81" spans="9:9">
      <c r="I81" s="286"/>
    </row>
    <row r="82" spans="9:9">
      <c r="I82" s="286"/>
    </row>
    <row r="83" spans="9:9">
      <c r="I83" s="286"/>
    </row>
    <row r="84" spans="9:9">
      <c r="I84" s="286"/>
    </row>
    <row r="85" spans="9:9">
      <c r="I85" s="286"/>
    </row>
    <row r="86" spans="9:9">
      <c r="I86" s="286"/>
    </row>
    <row r="87" spans="9:9">
      <c r="I87" s="286"/>
    </row>
    <row r="88" spans="9:9">
      <c r="I88" s="286"/>
    </row>
    <row r="89" spans="9:9">
      <c r="I89" s="286"/>
    </row>
    <row r="90" spans="9:9">
      <c r="I90" s="286"/>
    </row>
    <row r="91" spans="9:9">
      <c r="I91" s="286"/>
    </row>
    <row r="92" spans="9:9">
      <c r="I92" s="286"/>
    </row>
    <row r="93" spans="9:9">
      <c r="I93" s="286"/>
    </row>
    <row r="94" spans="9:9">
      <c r="I94" s="286"/>
    </row>
    <row r="95" spans="9:9">
      <c r="I95" s="286"/>
    </row>
    <row r="96" spans="9:9">
      <c r="I96" s="286"/>
    </row>
    <row r="97" spans="9:9">
      <c r="I97" s="286"/>
    </row>
    <row r="98" spans="9:9">
      <c r="I98" s="286"/>
    </row>
    <row r="99" spans="9:9">
      <c r="I99" s="286"/>
    </row>
    <row r="100" spans="9:9">
      <c r="I100" s="286"/>
    </row>
    <row r="101" spans="9:9">
      <c r="I101" s="286"/>
    </row>
    <row r="102" spans="9:9">
      <c r="I102" s="286"/>
    </row>
    <row r="103" spans="9:9">
      <c r="I103" s="286"/>
    </row>
  </sheetData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:D31 C10:D19 C34:D41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:D47" xr:uid="{00000000-0002-0000-0200-000001000000}">
      <formula1>0</formula1>
      <formula2>9999999999999990</formula2>
    </dataValidation>
  </dataValidations>
  <printOptions horizontalCentered="1"/>
  <pageMargins left="0.73" right="0.19685039370078741" top="0.6692913385826772" bottom="0.15748031496062992" header="0.39370078740157483" footer="0.15748031496062992"/>
  <pageSetup paperSize="9" scale="85" orientation="portrait" r:id="rId1"/>
  <headerFooter alignWithMargins="0">
    <oddHeader>&amp;RСПРАВКА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505"/>
  <sheetViews>
    <sheetView topLeftCell="A7" workbookViewId="0">
      <pane ySplit="1" topLeftCell="A14" activePane="bottomLeft" state="frozen"/>
      <selection activeCell="A7" sqref="A7"/>
      <selection pane="bottomLeft" activeCell="L18" sqref="L18:M18"/>
    </sheetView>
  </sheetViews>
  <sheetFormatPr defaultColWidth="9.33203125" defaultRowHeight="12"/>
  <cols>
    <col min="1" max="1" width="48.44140625" style="345" customWidth="1"/>
    <col min="2" max="2" width="8.33203125" style="346" customWidth="1"/>
    <col min="3" max="3" width="9.109375" style="290" customWidth="1"/>
    <col min="4" max="4" width="9.33203125" style="290" customWidth="1"/>
    <col min="5" max="5" width="8.6640625" style="290" customWidth="1"/>
    <col min="6" max="6" width="7.44140625" style="290" customWidth="1"/>
    <col min="7" max="7" width="9.6640625" style="290" customWidth="1"/>
    <col min="8" max="8" width="7.44140625" style="290" customWidth="1"/>
    <col min="9" max="9" width="8.33203125" style="290" customWidth="1"/>
    <col min="10" max="10" width="8" style="290" customWidth="1"/>
    <col min="11" max="11" width="11.109375" style="290" customWidth="1"/>
    <col min="12" max="12" width="12.88671875" style="290" customWidth="1"/>
    <col min="13" max="13" width="15.88671875" style="290" customWidth="1"/>
    <col min="14" max="14" width="11" style="290" customWidth="1"/>
    <col min="15" max="16384" width="9.33203125" style="290"/>
  </cols>
  <sheetData>
    <row r="1" spans="1:23" s="291" customFormat="1" ht="24" customHeight="1">
      <c r="A1" s="665" t="s">
        <v>455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5"/>
      <c r="M1" s="665"/>
      <c r="N1" s="290"/>
    </row>
    <row r="2" spans="1:23" s="291" customFormat="1">
      <c r="A2" s="292"/>
      <c r="B2" s="293"/>
      <c r="C2" s="294"/>
      <c r="D2" s="294"/>
      <c r="E2" s="294"/>
      <c r="F2" s="294"/>
      <c r="G2" s="294"/>
      <c r="H2" s="294"/>
      <c r="I2" s="294"/>
      <c r="J2" s="294"/>
      <c r="K2" s="295"/>
      <c r="L2" s="295"/>
      <c r="M2" s="295"/>
      <c r="N2" s="290"/>
    </row>
    <row r="3" spans="1:23" s="291" customFormat="1" ht="15" customHeight="1">
      <c r="A3" s="87" t="s">
        <v>1</v>
      </c>
      <c r="B3" s="666" t="str">
        <f>'справка №1-БАЛАНС'!E3</f>
        <v>"Индустриален капитал-холдинг" АД</v>
      </c>
      <c r="C3" s="666"/>
      <c r="D3" s="666"/>
      <c r="E3" s="666"/>
      <c r="F3" s="666"/>
      <c r="G3" s="666"/>
      <c r="H3" s="666"/>
      <c r="I3" s="666"/>
      <c r="J3" s="294"/>
      <c r="K3" s="668" t="s">
        <v>2</v>
      </c>
      <c r="L3" s="668"/>
      <c r="M3" s="540">
        <f>'справка №1-БАЛАНС'!H3</f>
        <v>121619055</v>
      </c>
      <c r="N3" s="290"/>
    </row>
    <row r="4" spans="1:23" s="291" customFormat="1" ht="13.5" customHeight="1">
      <c r="A4" s="87" t="s">
        <v>456</v>
      </c>
      <c r="B4" s="666" t="str">
        <f>'справка №1-БАЛАНС'!E4</f>
        <v>консолидиран</v>
      </c>
      <c r="C4" s="666"/>
      <c r="D4" s="666"/>
      <c r="E4" s="666"/>
      <c r="F4" s="666"/>
      <c r="G4" s="666"/>
      <c r="H4" s="666"/>
      <c r="I4" s="666"/>
      <c r="J4" s="296"/>
      <c r="K4" s="669" t="s">
        <v>3</v>
      </c>
      <c r="L4" s="669"/>
      <c r="M4" s="443">
        <f>'справка №1-БАЛАНС'!H4</f>
        <v>61</v>
      </c>
      <c r="N4" s="297"/>
      <c r="O4" s="297"/>
    </row>
    <row r="5" spans="1:23" s="291" customFormat="1" ht="12.75" customHeight="1">
      <c r="A5" s="87" t="s">
        <v>4</v>
      </c>
      <c r="B5" s="670" t="str">
        <f>'справка №1-БАЛАНС'!E5</f>
        <v>01.01.2018-30.06.2018</v>
      </c>
      <c r="C5" s="670"/>
      <c r="D5" s="670"/>
      <c r="E5" s="670"/>
      <c r="F5" s="298"/>
      <c r="G5" s="298"/>
      <c r="H5" s="298"/>
      <c r="I5" s="298"/>
      <c r="J5" s="298"/>
      <c r="K5" s="299"/>
      <c r="L5" s="281"/>
      <c r="M5" s="300" t="s">
        <v>5</v>
      </c>
      <c r="N5" s="301"/>
    </row>
    <row r="6" spans="1:23" s="310" customFormat="1" ht="21.75" customHeight="1">
      <c r="A6" s="302"/>
      <c r="B6" s="303"/>
      <c r="C6" s="304"/>
      <c r="D6" s="305" t="s">
        <v>457</v>
      </c>
      <c r="E6" s="306"/>
      <c r="F6" s="306"/>
      <c r="G6" s="306"/>
      <c r="H6" s="306"/>
      <c r="I6" s="306" t="s">
        <v>458</v>
      </c>
      <c r="J6" s="307"/>
      <c r="K6" s="308"/>
      <c r="L6" s="304"/>
      <c r="M6" s="304"/>
      <c r="N6" s="309"/>
    </row>
    <row r="7" spans="1:23" s="310" customFormat="1" ht="57">
      <c r="A7" s="311" t="s">
        <v>459</v>
      </c>
      <c r="B7" s="312" t="s">
        <v>460</v>
      </c>
      <c r="C7" s="313" t="s">
        <v>461</v>
      </c>
      <c r="D7" s="314" t="s">
        <v>462</v>
      </c>
      <c r="E7" s="304" t="s">
        <v>463</v>
      </c>
      <c r="F7" s="306" t="s">
        <v>464</v>
      </c>
      <c r="G7" s="306"/>
      <c r="H7" s="306"/>
      <c r="I7" s="304" t="s">
        <v>465</v>
      </c>
      <c r="J7" s="315" t="s">
        <v>466</v>
      </c>
      <c r="K7" s="313" t="s">
        <v>467</v>
      </c>
      <c r="L7" s="313" t="s">
        <v>468</v>
      </c>
      <c r="M7" s="316" t="s">
        <v>469</v>
      </c>
      <c r="N7" s="309"/>
    </row>
    <row r="8" spans="1:23" s="310" customFormat="1" ht="22.5" customHeight="1">
      <c r="A8" s="317"/>
      <c r="B8" s="318"/>
      <c r="C8" s="319"/>
      <c r="D8" s="320"/>
      <c r="E8" s="319"/>
      <c r="F8" s="321" t="s">
        <v>470</v>
      </c>
      <c r="G8" s="321" t="s">
        <v>471</v>
      </c>
      <c r="H8" s="321" t="s">
        <v>472</v>
      </c>
      <c r="I8" s="319"/>
      <c r="J8" s="322"/>
      <c r="K8" s="319"/>
      <c r="L8" s="319"/>
      <c r="M8" s="319"/>
      <c r="N8" s="309"/>
    </row>
    <row r="9" spans="1:23" s="326" customFormat="1" ht="12" customHeight="1">
      <c r="A9" s="323" t="s">
        <v>13</v>
      </c>
      <c r="B9" s="324"/>
      <c r="C9" s="164">
        <v>1</v>
      </c>
      <c r="D9" s="323">
        <v>2</v>
      </c>
      <c r="E9" s="323">
        <v>3</v>
      </c>
      <c r="F9" s="323">
        <v>4</v>
      </c>
      <c r="G9" s="323">
        <v>5</v>
      </c>
      <c r="H9" s="323">
        <v>6</v>
      </c>
      <c r="I9" s="323">
        <v>7</v>
      </c>
      <c r="J9" s="323">
        <v>8</v>
      </c>
      <c r="K9" s="164">
        <v>9</v>
      </c>
      <c r="L9" s="164">
        <v>10</v>
      </c>
      <c r="M9" s="164">
        <v>11</v>
      </c>
      <c r="N9" s="325"/>
    </row>
    <row r="10" spans="1:23" s="425" customFormat="1" ht="12" customHeight="1">
      <c r="A10" s="421" t="s">
        <v>473</v>
      </c>
      <c r="B10" s="422"/>
      <c r="C10" s="423" t="s">
        <v>46</v>
      </c>
      <c r="D10" s="423" t="s">
        <v>46</v>
      </c>
      <c r="E10" s="424" t="s">
        <v>57</v>
      </c>
      <c r="F10" s="424" t="s">
        <v>64</v>
      </c>
      <c r="G10" s="424" t="s">
        <v>68</v>
      </c>
      <c r="H10" s="424" t="s">
        <v>72</v>
      </c>
      <c r="I10" s="424" t="s">
        <v>85</v>
      </c>
      <c r="J10" s="424" t="s">
        <v>88</v>
      </c>
      <c r="K10" s="424" t="s">
        <v>474</v>
      </c>
      <c r="L10" s="424" t="s">
        <v>110</v>
      </c>
      <c r="M10" s="424" t="s">
        <v>118</v>
      </c>
      <c r="N10" s="290"/>
    </row>
    <row r="11" spans="1:23" ht="15.75" customHeight="1">
      <c r="A11" s="503" t="s">
        <v>475</v>
      </c>
      <c r="B11" s="504" t="s">
        <v>476</v>
      </c>
      <c r="C11" s="505">
        <v>15552</v>
      </c>
      <c r="D11" s="505">
        <v>0</v>
      </c>
      <c r="E11" s="505">
        <v>5615</v>
      </c>
      <c r="F11" s="505">
        <v>3303</v>
      </c>
      <c r="G11" s="505">
        <v>0</v>
      </c>
      <c r="H11" s="507">
        <v>2358</v>
      </c>
      <c r="I11" s="505">
        <v>18757</v>
      </c>
      <c r="J11" s="505">
        <v>-10</v>
      </c>
      <c r="K11" s="505">
        <v>0</v>
      </c>
      <c r="L11" s="505">
        <f>SUM(C11:K11)</f>
        <v>45575</v>
      </c>
      <c r="M11" s="505">
        <v>86900</v>
      </c>
      <c r="N11" s="330"/>
      <c r="O11" s="295"/>
      <c r="P11" s="295"/>
      <c r="Q11" s="295"/>
      <c r="R11" s="295"/>
      <c r="S11" s="295"/>
      <c r="T11" s="295"/>
      <c r="U11" s="295"/>
      <c r="V11" s="295"/>
      <c r="W11" s="295"/>
    </row>
    <row r="12" spans="1:23" ht="12.75" customHeight="1">
      <c r="A12" s="331" t="s">
        <v>477</v>
      </c>
      <c r="B12" s="1" t="s">
        <v>478</v>
      </c>
      <c r="C12" s="19"/>
      <c r="D12" s="19"/>
      <c r="E12" s="19"/>
      <c r="F12" s="19"/>
      <c r="G12" s="19"/>
      <c r="H12" s="19"/>
      <c r="I12" s="603"/>
      <c r="J12" s="19"/>
      <c r="K12" s="19"/>
      <c r="L12" s="19">
        <f>SUM(C12:K12)</f>
        <v>0</v>
      </c>
      <c r="M12" s="19"/>
      <c r="N12" s="332"/>
      <c r="O12" s="295"/>
      <c r="P12" s="295"/>
      <c r="Q12" s="295"/>
      <c r="R12" s="295"/>
      <c r="S12" s="295"/>
      <c r="T12" s="295"/>
      <c r="U12" s="295"/>
      <c r="V12" s="295"/>
      <c r="W12" s="295"/>
    </row>
    <row r="13" spans="1:23" ht="12.75" customHeight="1">
      <c r="A13" s="331" t="s">
        <v>479</v>
      </c>
      <c r="B13" s="1" t="s">
        <v>480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9"/>
      <c r="M13" s="124"/>
      <c r="N13" s="333"/>
    </row>
    <row r="14" spans="1:23" ht="12" customHeight="1">
      <c r="A14" s="331" t="s">
        <v>481</v>
      </c>
      <c r="B14" s="1" t="s">
        <v>482</v>
      </c>
      <c r="C14" s="603"/>
      <c r="D14" s="603"/>
      <c r="E14" s="603"/>
      <c r="F14" s="603"/>
      <c r="G14" s="603"/>
      <c r="H14" s="603"/>
      <c r="I14" s="603"/>
      <c r="J14" s="329"/>
      <c r="K14" s="603"/>
      <c r="L14" s="604">
        <f t="shared" ref="L14:L26" si="0">SUM(C14:K14)</f>
        <v>0</v>
      </c>
      <c r="M14" s="603"/>
      <c r="N14" s="333"/>
    </row>
    <row r="15" spans="1:23" s="291" customFormat="1" ht="11.4">
      <c r="A15" s="503" t="s">
        <v>483</v>
      </c>
      <c r="B15" s="504" t="s">
        <v>484</v>
      </c>
      <c r="C15" s="507">
        <f t="shared" ref="C15:J15" si="1">C11+C12</f>
        <v>15552</v>
      </c>
      <c r="D15" s="507">
        <f t="shared" si="1"/>
        <v>0</v>
      </c>
      <c r="E15" s="507">
        <f t="shared" si="1"/>
        <v>5615</v>
      </c>
      <c r="F15" s="507">
        <f t="shared" si="1"/>
        <v>3303</v>
      </c>
      <c r="G15" s="507">
        <f t="shared" si="1"/>
        <v>0</v>
      </c>
      <c r="H15" s="507">
        <f t="shared" si="1"/>
        <v>2358</v>
      </c>
      <c r="I15" s="507">
        <f t="shared" si="1"/>
        <v>18757</v>
      </c>
      <c r="J15" s="507">
        <f t="shared" si="1"/>
        <v>-10</v>
      </c>
      <c r="K15" s="507">
        <f>K11+K12</f>
        <v>0</v>
      </c>
      <c r="L15" s="506">
        <f>SUM(C15:K15)</f>
        <v>45575</v>
      </c>
      <c r="M15" s="507">
        <f t="shared" ref="M15" si="2">M11+M12</f>
        <v>86900</v>
      </c>
      <c r="N15" s="508"/>
      <c r="O15" s="299"/>
      <c r="P15" s="299"/>
      <c r="Q15" s="299"/>
      <c r="R15" s="299"/>
      <c r="S15" s="299"/>
      <c r="T15" s="299"/>
      <c r="U15" s="299"/>
      <c r="V15" s="299"/>
      <c r="W15" s="299"/>
    </row>
    <row r="16" spans="1:23" ht="12.75" customHeight="1">
      <c r="A16" s="328" t="s">
        <v>485</v>
      </c>
      <c r="B16" s="334" t="s">
        <v>486</v>
      </c>
      <c r="C16" s="329"/>
      <c r="D16" s="329"/>
      <c r="E16" s="329"/>
      <c r="F16" s="329"/>
      <c r="G16" s="329"/>
      <c r="H16" s="329"/>
      <c r="I16" s="609">
        <f>'справка №1-БАЛАНС'!G31</f>
        <v>2783</v>
      </c>
      <c r="J16" s="336"/>
      <c r="K16" s="335"/>
      <c r="L16" s="19">
        <f>SUM(C16:K16)</f>
        <v>2783</v>
      </c>
      <c r="M16" s="124">
        <f>'справка №2-ОТЧЕТ ЗА ДОХОДИТЕ'!C40</f>
        <v>9690</v>
      </c>
      <c r="N16" s="332"/>
      <c r="O16" s="295"/>
      <c r="P16" s="295"/>
      <c r="Q16" s="295"/>
      <c r="R16" s="295"/>
      <c r="S16" s="295"/>
      <c r="T16" s="295"/>
    </row>
    <row r="17" spans="1:23" ht="12.75" customHeight="1">
      <c r="A17" s="331" t="s">
        <v>487</v>
      </c>
      <c r="B17" s="1" t="s">
        <v>488</v>
      </c>
      <c r="C17" s="162">
        <f>C18+C19</f>
        <v>0</v>
      </c>
      <c r="D17" s="162">
        <f t="shared" ref="D17:K17" si="3">D18+D19</f>
        <v>0</v>
      </c>
      <c r="E17" s="162">
        <f t="shared" si="3"/>
        <v>0</v>
      </c>
      <c r="F17" s="162"/>
      <c r="G17" s="162">
        <f t="shared" si="3"/>
        <v>0</v>
      </c>
      <c r="H17" s="162">
        <f t="shared" si="3"/>
        <v>0</v>
      </c>
      <c r="I17" s="162">
        <f>I18+I19</f>
        <v>-1556</v>
      </c>
      <c r="J17" s="162">
        <f>J18+J19</f>
        <v>0</v>
      </c>
      <c r="K17" s="162">
        <f t="shared" si="3"/>
        <v>0</v>
      </c>
      <c r="L17" s="19">
        <f t="shared" si="0"/>
        <v>-1556</v>
      </c>
      <c r="M17" s="162">
        <f>M18+M19</f>
        <v>-11158</v>
      </c>
      <c r="N17" s="332"/>
      <c r="O17" s="295"/>
      <c r="P17" s="295"/>
      <c r="Q17" s="295"/>
      <c r="R17" s="295"/>
      <c r="S17" s="295"/>
      <c r="T17" s="295"/>
      <c r="U17" s="295"/>
      <c r="V17" s="295"/>
      <c r="W17" s="295"/>
    </row>
    <row r="18" spans="1:23" ht="12" customHeight="1">
      <c r="A18" s="337" t="s">
        <v>489</v>
      </c>
      <c r="B18" s="338" t="s">
        <v>490</v>
      </c>
      <c r="C18" s="124"/>
      <c r="D18" s="124"/>
      <c r="E18" s="124"/>
      <c r="F18" s="124"/>
      <c r="G18" s="124"/>
      <c r="H18" s="124"/>
      <c r="I18" s="124">
        <v>-1556</v>
      </c>
      <c r="J18" s="124"/>
      <c r="K18" s="124"/>
      <c r="L18" s="19">
        <f t="shared" si="0"/>
        <v>-1556</v>
      </c>
      <c r="M18" s="124">
        <v>-11158</v>
      </c>
      <c r="N18" s="333"/>
    </row>
    <row r="19" spans="1:23" ht="12" customHeight="1">
      <c r="A19" s="337" t="s">
        <v>491</v>
      </c>
      <c r="B19" s="338" t="s">
        <v>492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9">
        <f t="shared" si="0"/>
        <v>0</v>
      </c>
      <c r="M19" s="124"/>
      <c r="N19" s="333"/>
    </row>
    <row r="20" spans="1:23" ht="12.75" customHeight="1">
      <c r="A20" s="328" t="s">
        <v>493</v>
      </c>
      <c r="B20" s="327" t="s">
        <v>494</v>
      </c>
      <c r="C20" s="329"/>
      <c r="D20" s="329"/>
      <c r="E20" s="329"/>
      <c r="F20" s="329"/>
      <c r="G20" s="329"/>
      <c r="H20" s="329"/>
      <c r="I20" s="329"/>
      <c r="J20" s="329"/>
      <c r="K20" s="329"/>
      <c r="L20" s="163">
        <f t="shared" si="0"/>
        <v>0</v>
      </c>
      <c r="M20" s="329"/>
      <c r="N20" s="333"/>
    </row>
    <row r="21" spans="1:23" ht="23.25" customHeight="1">
      <c r="A21" s="328" t="s">
        <v>495</v>
      </c>
      <c r="B21" s="1" t="s">
        <v>496</v>
      </c>
      <c r="C21" s="19">
        <f>C22-C23</f>
        <v>0</v>
      </c>
      <c r="D21" s="19">
        <f t="shared" ref="D21:K21" si="4">D22-D23</f>
        <v>0</v>
      </c>
      <c r="E21" s="19">
        <f>E22-E23</f>
        <v>0</v>
      </c>
      <c r="F21" s="19"/>
      <c r="G21" s="19">
        <f t="shared" si="4"/>
        <v>0</v>
      </c>
      <c r="H21" s="19">
        <f t="shared" si="4"/>
        <v>0</v>
      </c>
      <c r="I21" s="19">
        <f t="shared" si="4"/>
        <v>0</v>
      </c>
      <c r="J21" s="19">
        <f t="shared" si="4"/>
        <v>0</v>
      </c>
      <c r="K21" s="19">
        <f t="shared" si="4"/>
        <v>0</v>
      </c>
      <c r="L21" s="19">
        <f>SUM(C21:K21)</f>
        <v>0</v>
      </c>
      <c r="M21" s="19">
        <f>-M23</f>
        <v>0</v>
      </c>
      <c r="N21" s="332"/>
      <c r="O21" s="295"/>
      <c r="P21" s="295"/>
      <c r="Q21" s="295"/>
      <c r="R21" s="295"/>
      <c r="S21" s="295"/>
      <c r="T21" s="295"/>
      <c r="U21" s="295"/>
      <c r="V21" s="295"/>
      <c r="W21" s="295"/>
    </row>
    <row r="22" spans="1:23">
      <c r="A22" s="331" t="s">
        <v>497</v>
      </c>
      <c r="B22" s="1" t="s">
        <v>498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9">
        <f t="shared" si="0"/>
        <v>0</v>
      </c>
      <c r="M22" s="124"/>
      <c r="N22" s="333"/>
    </row>
    <row r="23" spans="1:23">
      <c r="A23" s="331" t="s">
        <v>499</v>
      </c>
      <c r="B23" s="1" t="s">
        <v>500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9">
        <f>SUM(C23:K23)</f>
        <v>0</v>
      </c>
      <c r="M23" s="124"/>
      <c r="N23" s="333"/>
    </row>
    <row r="24" spans="1:23" ht="22.5" customHeight="1">
      <c r="A24" s="328" t="s">
        <v>501</v>
      </c>
      <c r="B24" s="327" t="s">
        <v>502</v>
      </c>
      <c r="C24" s="163">
        <f>C25-C26</f>
        <v>0</v>
      </c>
      <c r="D24" s="163">
        <f t="shared" ref="D24:K24" si="5">D25-D26</f>
        <v>0</v>
      </c>
      <c r="E24" s="163">
        <f t="shared" si="5"/>
        <v>0</v>
      </c>
      <c r="F24" s="163"/>
      <c r="G24" s="163">
        <f t="shared" si="5"/>
        <v>0</v>
      </c>
      <c r="H24" s="163">
        <f t="shared" si="5"/>
        <v>0</v>
      </c>
      <c r="I24" s="163">
        <f t="shared" si="5"/>
        <v>0</v>
      </c>
      <c r="J24" s="163">
        <f t="shared" si="5"/>
        <v>0</v>
      </c>
      <c r="K24" s="163">
        <f t="shared" si="5"/>
        <v>0</v>
      </c>
      <c r="L24" s="163">
        <f t="shared" si="0"/>
        <v>0</v>
      </c>
      <c r="M24" s="163">
        <f>M25-M26</f>
        <v>0</v>
      </c>
      <c r="N24" s="332"/>
      <c r="O24" s="295"/>
      <c r="P24" s="295"/>
      <c r="Q24" s="295"/>
      <c r="R24" s="295"/>
      <c r="S24" s="295"/>
      <c r="T24" s="295"/>
      <c r="U24" s="295"/>
      <c r="V24" s="295"/>
      <c r="W24" s="295"/>
    </row>
    <row r="25" spans="1:23">
      <c r="A25" s="331" t="s">
        <v>497</v>
      </c>
      <c r="B25" s="1" t="s">
        <v>503</v>
      </c>
      <c r="C25" s="124"/>
      <c r="D25" s="124"/>
      <c r="E25" s="124"/>
      <c r="F25" s="124"/>
      <c r="G25" s="124"/>
      <c r="H25" s="124"/>
      <c r="I25" s="124"/>
      <c r="J25" s="124"/>
      <c r="K25" s="124"/>
      <c r="L25" s="19">
        <f t="shared" si="0"/>
        <v>0</v>
      </c>
      <c r="M25" s="124"/>
      <c r="N25" s="333"/>
    </row>
    <row r="26" spans="1:23">
      <c r="A26" s="331" t="s">
        <v>499</v>
      </c>
      <c r="B26" s="1" t="s">
        <v>504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9">
        <f t="shared" si="0"/>
        <v>0</v>
      </c>
      <c r="M26" s="124"/>
      <c r="N26" s="333"/>
    </row>
    <row r="27" spans="1:23">
      <c r="A27" s="331" t="s">
        <v>505</v>
      </c>
      <c r="B27" s="1" t="s">
        <v>506</v>
      </c>
      <c r="C27" s="124"/>
      <c r="D27" s="124"/>
      <c r="E27" s="124"/>
      <c r="F27" s="124"/>
      <c r="G27" s="124"/>
      <c r="H27" s="124"/>
      <c r="I27" s="124"/>
      <c r="J27" s="124"/>
      <c r="K27" s="124"/>
      <c r="L27" s="19">
        <f t="shared" ref="L27:L32" si="6">SUM(C27:K27)</f>
        <v>0</v>
      </c>
      <c r="M27" s="124"/>
      <c r="N27" s="420"/>
    </row>
    <row r="28" spans="1:23">
      <c r="A28" s="331" t="s">
        <v>507</v>
      </c>
      <c r="B28" s="1" t="s">
        <v>508</v>
      </c>
      <c r="C28" s="124"/>
      <c r="D28" s="124"/>
      <c r="E28" s="124">
        <v>-3</v>
      </c>
      <c r="F28" s="124"/>
      <c r="G28" s="124"/>
      <c r="H28" s="124">
        <v>337</v>
      </c>
      <c r="I28" s="124"/>
      <c r="J28" s="124"/>
      <c r="K28" s="124"/>
      <c r="L28" s="19">
        <f t="shared" si="6"/>
        <v>334</v>
      </c>
      <c r="M28" s="124">
        <v>317</v>
      </c>
      <c r="N28" s="420"/>
      <c r="O28" s="626"/>
    </row>
    <row r="29" spans="1:23">
      <c r="A29" s="503" t="s">
        <v>509</v>
      </c>
      <c r="B29" s="504" t="s">
        <v>510</v>
      </c>
      <c r="C29" s="506">
        <f t="shared" ref="C29:K29" si="7">C17+C20+C21+C24+C28+C27+C15+C16</f>
        <v>15552</v>
      </c>
      <c r="D29" s="506">
        <f t="shared" si="7"/>
        <v>0</v>
      </c>
      <c r="E29" s="506">
        <f>E17+E20+E21+E24+E28+E27+E15+E16</f>
        <v>5612</v>
      </c>
      <c r="F29" s="506">
        <f t="shared" si="7"/>
        <v>3303</v>
      </c>
      <c r="G29" s="506">
        <f t="shared" si="7"/>
        <v>0</v>
      </c>
      <c r="H29" s="506">
        <f>H17+H20+H21+H24+H28+H27+H15+H16</f>
        <v>2695</v>
      </c>
      <c r="I29" s="506">
        <f>I17+I20+I21+I24+I28+I27+I15+I16</f>
        <v>19984</v>
      </c>
      <c r="J29" s="506">
        <f>J17+J20+J21+J24+J28+J27+J15+J16</f>
        <v>-10</v>
      </c>
      <c r="K29" s="506">
        <f t="shared" si="7"/>
        <v>0</v>
      </c>
      <c r="L29" s="506">
        <f t="shared" si="6"/>
        <v>47136</v>
      </c>
      <c r="M29" s="506">
        <f>M17+M20+M21+M24+M28+M27+M15+M16</f>
        <v>85749</v>
      </c>
      <c r="N29" s="330"/>
      <c r="O29" s="295"/>
      <c r="P29" s="295"/>
      <c r="Q29" s="295"/>
      <c r="R29" s="295"/>
      <c r="S29" s="295"/>
      <c r="T29" s="295"/>
      <c r="U29" s="295"/>
      <c r="V29" s="295"/>
      <c r="W29" s="295"/>
    </row>
    <row r="30" spans="1:23" ht="23.25" customHeight="1">
      <c r="A30" s="331" t="s">
        <v>511</v>
      </c>
      <c r="B30" s="1" t="s">
        <v>512</v>
      </c>
      <c r="C30" s="124"/>
      <c r="D30" s="124"/>
      <c r="E30" s="124"/>
      <c r="F30" s="124"/>
      <c r="G30" s="124"/>
      <c r="H30" s="124"/>
      <c r="I30" s="124"/>
      <c r="J30" s="124"/>
      <c r="K30" s="124"/>
      <c r="L30" s="19">
        <f t="shared" si="6"/>
        <v>0</v>
      </c>
      <c r="M30" s="124"/>
      <c r="N30" s="420"/>
    </row>
    <row r="31" spans="1:23" ht="24" customHeight="1">
      <c r="A31" s="331" t="s">
        <v>513</v>
      </c>
      <c r="B31" s="1" t="s">
        <v>514</v>
      </c>
      <c r="C31" s="124"/>
      <c r="D31" s="124"/>
      <c r="E31" s="124"/>
      <c r="F31" s="124"/>
      <c r="G31" s="124"/>
      <c r="H31" s="124"/>
      <c r="I31" s="124"/>
      <c r="J31" s="124"/>
      <c r="K31" s="124"/>
      <c r="L31" s="19">
        <f t="shared" si="6"/>
        <v>0</v>
      </c>
      <c r="M31" s="124"/>
      <c r="N31" s="333"/>
    </row>
    <row r="32" spans="1:23">
      <c r="A32" s="503" t="s">
        <v>893</v>
      </c>
      <c r="B32" s="504" t="s">
        <v>515</v>
      </c>
      <c r="C32" s="506">
        <f t="shared" ref="C32:K32" si="8">C29+C30+C31</f>
        <v>15552</v>
      </c>
      <c r="D32" s="506">
        <f t="shared" si="8"/>
        <v>0</v>
      </c>
      <c r="E32" s="506">
        <f>E29+E30+E31</f>
        <v>5612</v>
      </c>
      <c r="F32" s="506">
        <f>F29+F30+F31</f>
        <v>3303</v>
      </c>
      <c r="G32" s="506">
        <f t="shared" si="8"/>
        <v>0</v>
      </c>
      <c r="H32" s="506">
        <f>H29+H30+H31</f>
        <v>2695</v>
      </c>
      <c r="I32" s="506">
        <f>I29+I30+I31</f>
        <v>19984</v>
      </c>
      <c r="J32" s="506">
        <f>J29+J30+J31</f>
        <v>-10</v>
      </c>
      <c r="K32" s="506">
        <f t="shared" si="8"/>
        <v>0</v>
      </c>
      <c r="L32" s="506">
        <f t="shared" si="6"/>
        <v>47136</v>
      </c>
      <c r="M32" s="506">
        <f>M29+M30+M31</f>
        <v>85749</v>
      </c>
      <c r="N32" s="332"/>
      <c r="O32" s="295"/>
      <c r="P32" s="295"/>
      <c r="Q32" s="295"/>
      <c r="R32" s="295"/>
      <c r="S32" s="295"/>
      <c r="T32" s="295"/>
      <c r="U32" s="295"/>
      <c r="V32" s="295"/>
      <c r="W32" s="295"/>
    </row>
    <row r="33" spans="1:14" ht="14.25" customHeight="1">
      <c r="A33" s="667" t="s">
        <v>843</v>
      </c>
      <c r="B33" s="667"/>
      <c r="C33" s="667"/>
      <c r="D33" s="667"/>
      <c r="E33" s="667"/>
      <c r="F33" s="667"/>
      <c r="G33" s="667"/>
      <c r="H33" s="667"/>
      <c r="I33" s="667"/>
      <c r="J33" s="667"/>
      <c r="K33" s="341"/>
      <c r="L33" s="342"/>
      <c r="M33" s="602"/>
      <c r="N33" s="333"/>
    </row>
    <row r="34" spans="1:14" ht="24.75" customHeight="1">
      <c r="A34" s="339"/>
      <c r="B34" s="340"/>
      <c r="C34" s="340"/>
      <c r="E34" s="605"/>
      <c r="F34" s="605"/>
      <c r="G34" s="605"/>
      <c r="H34" s="605"/>
      <c r="I34" s="606"/>
      <c r="J34" s="606"/>
      <c r="K34" s="340"/>
      <c r="L34" s="642"/>
      <c r="M34" s="642"/>
      <c r="N34" s="643"/>
    </row>
    <row r="35" spans="1:14" ht="14.25" customHeight="1">
      <c r="A35" s="343" t="str">
        <f>'справка №1-БАЛАНС'!A98</f>
        <v>Дата на съставяне: 14.08.2018</v>
      </c>
      <c r="B35" s="340"/>
      <c r="C35" s="650" t="str">
        <f>'справка №1-БАЛАНС'!C97:E97</f>
        <v>Съставител:Н.Николов</v>
      </c>
      <c r="D35" s="341"/>
      <c r="E35" s="607"/>
      <c r="F35" s="607"/>
      <c r="G35" s="607"/>
      <c r="H35" s="607"/>
      <c r="I35" s="607"/>
      <c r="J35" s="344" t="s">
        <v>845</v>
      </c>
      <c r="K35" s="341"/>
      <c r="L35" s="342"/>
      <c r="M35" s="581"/>
      <c r="N35" s="420"/>
    </row>
    <row r="36" spans="1:14">
      <c r="I36" s="605"/>
    </row>
    <row r="37" spans="1:14" ht="14.25" customHeight="1">
      <c r="A37" s="339"/>
      <c r="B37" s="340"/>
      <c r="C37" s="341"/>
      <c r="D37" s="341"/>
      <c r="E37" s="341"/>
      <c r="F37" s="341"/>
      <c r="G37" s="341"/>
      <c r="H37" s="341"/>
      <c r="I37" s="341"/>
      <c r="J37" s="341"/>
      <c r="K37" s="341"/>
      <c r="L37" s="602">
        <f>L32-'справка №1-БАЛАНС'!G36</f>
        <v>0</v>
      </c>
      <c r="M37" s="602">
        <f>M32-'справка №1-БАЛАНС'!G39</f>
        <v>0</v>
      </c>
      <c r="N37" s="333"/>
    </row>
    <row r="38" spans="1:14">
      <c r="E38" s="626"/>
      <c r="I38" s="626"/>
      <c r="M38" s="333"/>
    </row>
    <row r="39" spans="1:14">
      <c r="E39" s="626"/>
      <c r="M39" s="333"/>
    </row>
    <row r="40" spans="1:14">
      <c r="M40" s="333"/>
    </row>
    <row r="41" spans="1:14">
      <c r="M41" s="333"/>
    </row>
    <row r="42" spans="1:14">
      <c r="M42" s="333"/>
    </row>
    <row r="43" spans="1:14">
      <c r="M43" s="333"/>
    </row>
    <row r="44" spans="1:14">
      <c r="M44" s="333"/>
    </row>
    <row r="45" spans="1:14">
      <c r="M45" s="333"/>
    </row>
    <row r="46" spans="1:14">
      <c r="M46" s="333"/>
    </row>
    <row r="47" spans="1:14">
      <c r="M47" s="333"/>
    </row>
    <row r="48" spans="1:14">
      <c r="M48" s="333"/>
    </row>
    <row r="49" spans="13:13">
      <c r="M49" s="333"/>
    </row>
    <row r="50" spans="13:13">
      <c r="M50" s="333"/>
    </row>
    <row r="51" spans="13:13">
      <c r="M51" s="333"/>
    </row>
    <row r="52" spans="13:13">
      <c r="M52" s="333"/>
    </row>
    <row r="53" spans="13:13">
      <c r="M53" s="333"/>
    </row>
    <row r="54" spans="13:13">
      <c r="M54" s="333"/>
    </row>
    <row r="55" spans="13:13">
      <c r="M55" s="333"/>
    </row>
    <row r="56" spans="13:13">
      <c r="M56" s="333"/>
    </row>
    <row r="57" spans="13:13">
      <c r="M57" s="333"/>
    </row>
    <row r="58" spans="13:13">
      <c r="M58" s="333"/>
    </row>
    <row r="59" spans="13:13">
      <c r="M59" s="333"/>
    </row>
    <row r="60" spans="13:13">
      <c r="M60" s="333"/>
    </row>
    <row r="61" spans="13:13">
      <c r="M61" s="333"/>
    </row>
    <row r="62" spans="13:13">
      <c r="M62" s="333"/>
    </row>
    <row r="63" spans="13:13">
      <c r="M63" s="333"/>
    </row>
    <row r="64" spans="13:13">
      <c r="M64" s="333"/>
    </row>
    <row r="65" spans="13:13">
      <c r="M65" s="333"/>
    </row>
    <row r="66" spans="13:13">
      <c r="M66" s="333"/>
    </row>
    <row r="67" spans="13:13">
      <c r="M67" s="333"/>
    </row>
    <row r="68" spans="13:13">
      <c r="M68" s="333"/>
    </row>
    <row r="69" spans="13:13">
      <c r="M69" s="333"/>
    </row>
    <row r="70" spans="13:13">
      <c r="M70" s="333"/>
    </row>
    <row r="71" spans="13:13">
      <c r="M71" s="333"/>
    </row>
    <row r="72" spans="13:13">
      <c r="M72" s="333"/>
    </row>
    <row r="73" spans="13:13">
      <c r="M73" s="333"/>
    </row>
    <row r="74" spans="13:13">
      <c r="M74" s="333"/>
    </row>
    <row r="75" spans="13:13">
      <c r="M75" s="333"/>
    </row>
    <row r="76" spans="13:13">
      <c r="M76" s="333"/>
    </row>
    <row r="77" spans="13:13">
      <c r="M77" s="333"/>
    </row>
    <row r="78" spans="13:13">
      <c r="M78" s="333"/>
    </row>
    <row r="79" spans="13:13">
      <c r="M79" s="333"/>
    </row>
    <row r="80" spans="13:13">
      <c r="M80" s="333"/>
    </row>
    <row r="81" spans="13:13">
      <c r="M81" s="333"/>
    </row>
    <row r="82" spans="13:13">
      <c r="M82" s="333"/>
    </row>
    <row r="83" spans="13:13">
      <c r="M83" s="333"/>
    </row>
    <row r="84" spans="13:13">
      <c r="M84" s="333"/>
    </row>
    <row r="85" spans="13:13">
      <c r="M85" s="333"/>
    </row>
    <row r="86" spans="13:13">
      <c r="M86" s="333"/>
    </row>
    <row r="87" spans="13:13">
      <c r="M87" s="333"/>
    </row>
    <row r="88" spans="13:13">
      <c r="M88" s="333"/>
    </row>
    <row r="89" spans="13:13">
      <c r="M89" s="333"/>
    </row>
    <row r="90" spans="13:13">
      <c r="M90" s="333"/>
    </row>
    <row r="91" spans="13:13">
      <c r="M91" s="333"/>
    </row>
    <row r="92" spans="13:13">
      <c r="M92" s="333"/>
    </row>
    <row r="93" spans="13:13">
      <c r="M93" s="333"/>
    </row>
    <row r="94" spans="13:13">
      <c r="M94" s="333"/>
    </row>
    <row r="95" spans="13:13">
      <c r="M95" s="333"/>
    </row>
    <row r="96" spans="13:13">
      <c r="M96" s="333"/>
    </row>
    <row r="97" spans="13:13">
      <c r="M97" s="333"/>
    </row>
    <row r="98" spans="13:13">
      <c r="M98" s="333"/>
    </row>
    <row r="99" spans="13:13">
      <c r="M99" s="333"/>
    </row>
    <row r="100" spans="13:13">
      <c r="M100" s="333"/>
    </row>
    <row r="101" spans="13:13">
      <c r="M101" s="333"/>
    </row>
    <row r="102" spans="13:13">
      <c r="M102" s="333"/>
    </row>
    <row r="103" spans="13:13">
      <c r="M103" s="333"/>
    </row>
    <row r="104" spans="13:13">
      <c r="M104" s="333"/>
    </row>
    <row r="105" spans="13:13">
      <c r="M105" s="333"/>
    </row>
    <row r="106" spans="13:13">
      <c r="M106" s="333"/>
    </row>
    <row r="107" spans="13:13">
      <c r="M107" s="333"/>
    </row>
    <row r="108" spans="13:13">
      <c r="M108" s="333"/>
    </row>
    <row r="109" spans="13:13">
      <c r="M109" s="333"/>
    </row>
    <row r="110" spans="13:13">
      <c r="M110" s="333"/>
    </row>
    <row r="111" spans="13:13">
      <c r="M111" s="333"/>
    </row>
    <row r="112" spans="13:13">
      <c r="M112" s="333"/>
    </row>
    <row r="113" spans="13:13">
      <c r="M113" s="333"/>
    </row>
    <row r="114" spans="13:13">
      <c r="M114" s="333"/>
    </row>
    <row r="115" spans="13:13">
      <c r="M115" s="333"/>
    </row>
    <row r="116" spans="13:13">
      <c r="M116" s="333"/>
    </row>
    <row r="117" spans="13:13">
      <c r="M117" s="333"/>
    </row>
    <row r="118" spans="13:13">
      <c r="M118" s="333"/>
    </row>
    <row r="119" spans="13:13">
      <c r="M119" s="333"/>
    </row>
    <row r="120" spans="13:13">
      <c r="M120" s="333"/>
    </row>
    <row r="121" spans="13:13">
      <c r="M121" s="333"/>
    </row>
    <row r="122" spans="13:13">
      <c r="M122" s="333"/>
    </row>
    <row r="123" spans="13:13">
      <c r="M123" s="333"/>
    </row>
    <row r="124" spans="13:13">
      <c r="M124" s="333"/>
    </row>
    <row r="125" spans="13:13">
      <c r="M125" s="333"/>
    </row>
    <row r="126" spans="13:13">
      <c r="M126" s="333"/>
    </row>
    <row r="127" spans="13:13">
      <c r="M127" s="333"/>
    </row>
    <row r="128" spans="13:13">
      <c r="M128" s="333"/>
    </row>
    <row r="129" spans="13:13">
      <c r="M129" s="333"/>
    </row>
    <row r="130" spans="13:13">
      <c r="M130" s="333"/>
    </row>
    <row r="131" spans="13:13">
      <c r="M131" s="333"/>
    </row>
    <row r="132" spans="13:13">
      <c r="M132" s="333"/>
    </row>
    <row r="133" spans="13:13">
      <c r="M133" s="333"/>
    </row>
    <row r="134" spans="13:13">
      <c r="M134" s="333"/>
    </row>
    <row r="135" spans="13:13">
      <c r="M135" s="333"/>
    </row>
    <row r="136" spans="13:13">
      <c r="M136" s="333"/>
    </row>
    <row r="137" spans="13:13">
      <c r="M137" s="333"/>
    </row>
    <row r="138" spans="13:13">
      <c r="M138" s="333"/>
    </row>
    <row r="139" spans="13:13">
      <c r="M139" s="333"/>
    </row>
    <row r="140" spans="13:13">
      <c r="M140" s="333"/>
    </row>
    <row r="141" spans="13:13">
      <c r="M141" s="333"/>
    </row>
    <row r="142" spans="13:13">
      <c r="M142" s="333"/>
    </row>
    <row r="143" spans="13:13">
      <c r="M143" s="333"/>
    </row>
    <row r="144" spans="13:13">
      <c r="M144" s="333"/>
    </row>
    <row r="145" spans="13:13">
      <c r="M145" s="333"/>
    </row>
    <row r="146" spans="13:13">
      <c r="M146" s="333"/>
    </row>
    <row r="147" spans="13:13">
      <c r="M147" s="333"/>
    </row>
    <row r="148" spans="13:13">
      <c r="M148" s="333"/>
    </row>
    <row r="149" spans="13:13">
      <c r="M149" s="333"/>
    </row>
    <row r="150" spans="13:13">
      <c r="M150" s="333"/>
    </row>
    <row r="151" spans="13:13">
      <c r="M151" s="333"/>
    </row>
    <row r="152" spans="13:13">
      <c r="M152" s="333"/>
    </row>
    <row r="153" spans="13:13">
      <c r="M153" s="333"/>
    </row>
    <row r="154" spans="13:13">
      <c r="M154" s="333"/>
    </row>
    <row r="155" spans="13:13">
      <c r="M155" s="333"/>
    </row>
    <row r="156" spans="13:13">
      <c r="M156" s="333"/>
    </row>
    <row r="157" spans="13:13">
      <c r="M157" s="333"/>
    </row>
    <row r="158" spans="13:13">
      <c r="M158" s="333"/>
    </row>
    <row r="159" spans="13:13">
      <c r="M159" s="333"/>
    </row>
    <row r="160" spans="13:13">
      <c r="M160" s="333"/>
    </row>
    <row r="161" spans="13:13">
      <c r="M161" s="333"/>
    </row>
    <row r="162" spans="13:13">
      <c r="M162" s="333"/>
    </row>
    <row r="163" spans="13:13">
      <c r="M163" s="333"/>
    </row>
    <row r="164" spans="13:13">
      <c r="M164" s="333"/>
    </row>
    <row r="165" spans="13:13">
      <c r="M165" s="333"/>
    </row>
    <row r="166" spans="13:13">
      <c r="M166" s="333"/>
    </row>
    <row r="167" spans="13:13">
      <c r="M167" s="333"/>
    </row>
    <row r="168" spans="13:13">
      <c r="M168" s="333"/>
    </row>
    <row r="169" spans="13:13">
      <c r="M169" s="333"/>
    </row>
    <row r="170" spans="13:13">
      <c r="M170" s="333"/>
    </row>
    <row r="171" spans="13:13">
      <c r="M171" s="333"/>
    </row>
    <row r="172" spans="13:13">
      <c r="M172" s="333"/>
    </row>
    <row r="173" spans="13:13">
      <c r="M173" s="333"/>
    </row>
    <row r="174" spans="13:13">
      <c r="M174" s="333"/>
    </row>
    <row r="175" spans="13:13">
      <c r="M175" s="333"/>
    </row>
    <row r="176" spans="13:13">
      <c r="M176" s="333"/>
    </row>
    <row r="177" spans="13:13">
      <c r="M177" s="333"/>
    </row>
    <row r="178" spans="13:13">
      <c r="M178" s="333"/>
    </row>
    <row r="179" spans="13:13">
      <c r="M179" s="333"/>
    </row>
    <row r="180" spans="13:13">
      <c r="M180" s="333"/>
    </row>
    <row r="181" spans="13:13">
      <c r="M181" s="333"/>
    </row>
    <row r="182" spans="13:13">
      <c r="M182" s="333"/>
    </row>
    <row r="183" spans="13:13">
      <c r="M183" s="333"/>
    </row>
    <row r="184" spans="13:13">
      <c r="M184" s="333"/>
    </row>
    <row r="185" spans="13:13">
      <c r="M185" s="333"/>
    </row>
    <row r="186" spans="13:13">
      <c r="M186" s="333"/>
    </row>
    <row r="187" spans="13:13">
      <c r="M187" s="333"/>
    </row>
    <row r="188" spans="13:13">
      <c r="M188" s="333"/>
    </row>
    <row r="189" spans="13:13">
      <c r="M189" s="333"/>
    </row>
    <row r="190" spans="13:13">
      <c r="M190" s="333"/>
    </row>
    <row r="191" spans="13:13">
      <c r="M191" s="333"/>
    </row>
    <row r="192" spans="13:13">
      <c r="M192" s="333"/>
    </row>
    <row r="193" spans="13:13">
      <c r="M193" s="333"/>
    </row>
    <row r="194" spans="13:13">
      <c r="M194" s="333"/>
    </row>
    <row r="195" spans="13:13">
      <c r="M195" s="333"/>
    </row>
    <row r="196" spans="13:13">
      <c r="M196" s="333"/>
    </row>
    <row r="197" spans="13:13">
      <c r="M197" s="333"/>
    </row>
    <row r="198" spans="13:13">
      <c r="M198" s="333"/>
    </row>
    <row r="199" spans="13:13">
      <c r="M199" s="333"/>
    </row>
    <row r="200" spans="13:13">
      <c r="M200" s="333"/>
    </row>
    <row r="201" spans="13:13">
      <c r="M201" s="333"/>
    </row>
    <row r="202" spans="13:13">
      <c r="M202" s="333"/>
    </row>
    <row r="203" spans="13:13">
      <c r="M203" s="333"/>
    </row>
    <row r="204" spans="13:13">
      <c r="M204" s="333"/>
    </row>
    <row r="205" spans="13:13">
      <c r="M205" s="333"/>
    </row>
    <row r="206" spans="13:13">
      <c r="M206" s="333"/>
    </row>
    <row r="207" spans="13:13">
      <c r="M207" s="333"/>
    </row>
    <row r="208" spans="13:13">
      <c r="M208" s="333"/>
    </row>
    <row r="209" spans="13:13">
      <c r="M209" s="333"/>
    </row>
    <row r="210" spans="13:13">
      <c r="M210" s="333"/>
    </row>
    <row r="211" spans="13:13">
      <c r="M211" s="333"/>
    </row>
    <row r="212" spans="13:13">
      <c r="M212" s="333"/>
    </row>
    <row r="213" spans="13:13">
      <c r="M213" s="333"/>
    </row>
    <row r="214" spans="13:13">
      <c r="M214" s="333"/>
    </row>
    <row r="215" spans="13:13">
      <c r="M215" s="333"/>
    </row>
    <row r="216" spans="13:13">
      <c r="M216" s="333"/>
    </row>
    <row r="217" spans="13:13">
      <c r="M217" s="333"/>
    </row>
    <row r="218" spans="13:13">
      <c r="M218" s="333"/>
    </row>
    <row r="219" spans="13:13">
      <c r="M219" s="333"/>
    </row>
    <row r="220" spans="13:13">
      <c r="M220" s="333"/>
    </row>
    <row r="221" spans="13:13">
      <c r="M221" s="333"/>
    </row>
    <row r="222" spans="13:13">
      <c r="M222" s="333"/>
    </row>
    <row r="223" spans="13:13">
      <c r="M223" s="333"/>
    </row>
    <row r="224" spans="13:13">
      <c r="M224" s="333"/>
    </row>
    <row r="225" spans="13:13">
      <c r="M225" s="333"/>
    </row>
    <row r="226" spans="13:13">
      <c r="M226" s="333"/>
    </row>
    <row r="227" spans="13:13">
      <c r="M227" s="333"/>
    </row>
    <row r="228" spans="13:13">
      <c r="M228" s="333"/>
    </row>
    <row r="229" spans="13:13">
      <c r="M229" s="333"/>
    </row>
    <row r="230" spans="13:13">
      <c r="M230" s="333"/>
    </row>
    <row r="231" spans="13:13">
      <c r="M231" s="333"/>
    </row>
    <row r="232" spans="13:13">
      <c r="M232" s="333"/>
    </row>
    <row r="233" spans="13:13">
      <c r="M233" s="333"/>
    </row>
    <row r="234" spans="13:13">
      <c r="M234" s="333"/>
    </row>
    <row r="235" spans="13:13">
      <c r="M235" s="333"/>
    </row>
    <row r="236" spans="13:13">
      <c r="M236" s="333"/>
    </row>
    <row r="237" spans="13:13">
      <c r="M237" s="333"/>
    </row>
    <row r="238" spans="13:13">
      <c r="M238" s="333"/>
    </row>
    <row r="239" spans="13:13">
      <c r="M239" s="333"/>
    </row>
    <row r="240" spans="13:13">
      <c r="M240" s="333"/>
    </row>
    <row r="241" spans="13:13">
      <c r="M241" s="333"/>
    </row>
    <row r="242" spans="13:13">
      <c r="M242" s="333"/>
    </row>
    <row r="243" spans="13:13">
      <c r="M243" s="333"/>
    </row>
    <row r="244" spans="13:13">
      <c r="M244" s="333"/>
    </row>
    <row r="245" spans="13:13">
      <c r="M245" s="333"/>
    </row>
    <row r="246" spans="13:13">
      <c r="M246" s="333"/>
    </row>
    <row r="247" spans="13:13">
      <c r="M247" s="333"/>
    </row>
    <row r="248" spans="13:13">
      <c r="M248" s="333"/>
    </row>
    <row r="249" spans="13:13">
      <c r="M249" s="333"/>
    </row>
    <row r="250" spans="13:13">
      <c r="M250" s="333"/>
    </row>
    <row r="251" spans="13:13">
      <c r="M251" s="333"/>
    </row>
    <row r="252" spans="13:13">
      <c r="M252" s="333"/>
    </row>
    <row r="253" spans="13:13">
      <c r="M253" s="333"/>
    </row>
    <row r="254" spans="13:13">
      <c r="M254" s="333"/>
    </row>
    <row r="255" spans="13:13">
      <c r="M255" s="333"/>
    </row>
    <row r="256" spans="13:13">
      <c r="M256" s="333"/>
    </row>
    <row r="257" spans="13:13">
      <c r="M257" s="333"/>
    </row>
    <row r="258" spans="13:13">
      <c r="M258" s="333"/>
    </row>
    <row r="259" spans="13:13">
      <c r="M259" s="333"/>
    </row>
    <row r="260" spans="13:13">
      <c r="M260" s="333"/>
    </row>
    <row r="261" spans="13:13">
      <c r="M261" s="333"/>
    </row>
    <row r="262" spans="13:13">
      <c r="M262" s="333"/>
    </row>
    <row r="263" spans="13:13">
      <c r="M263" s="333"/>
    </row>
    <row r="264" spans="13:13">
      <c r="M264" s="333"/>
    </row>
    <row r="265" spans="13:13">
      <c r="M265" s="333"/>
    </row>
    <row r="266" spans="13:13">
      <c r="M266" s="333"/>
    </row>
    <row r="267" spans="13:13">
      <c r="M267" s="333"/>
    </row>
    <row r="268" spans="13:13">
      <c r="M268" s="333"/>
    </row>
    <row r="269" spans="13:13">
      <c r="M269" s="333"/>
    </row>
    <row r="270" spans="13:13">
      <c r="M270" s="333"/>
    </row>
    <row r="271" spans="13:13">
      <c r="M271" s="333"/>
    </row>
    <row r="272" spans="13:13">
      <c r="M272" s="333"/>
    </row>
    <row r="273" spans="13:13">
      <c r="M273" s="333"/>
    </row>
    <row r="274" spans="13:13">
      <c r="M274" s="333"/>
    </row>
    <row r="275" spans="13:13">
      <c r="M275" s="333"/>
    </row>
    <row r="276" spans="13:13">
      <c r="M276" s="333"/>
    </row>
    <row r="277" spans="13:13">
      <c r="M277" s="333"/>
    </row>
    <row r="278" spans="13:13">
      <c r="M278" s="333"/>
    </row>
    <row r="279" spans="13:13">
      <c r="M279" s="333"/>
    </row>
    <row r="280" spans="13:13">
      <c r="M280" s="333"/>
    </row>
    <row r="281" spans="13:13">
      <c r="M281" s="333"/>
    </row>
    <row r="282" spans="13:13">
      <c r="M282" s="333"/>
    </row>
    <row r="283" spans="13:13">
      <c r="M283" s="333"/>
    </row>
    <row r="284" spans="13:13">
      <c r="M284" s="333"/>
    </row>
    <row r="285" spans="13:13">
      <c r="M285" s="333"/>
    </row>
    <row r="286" spans="13:13">
      <c r="M286" s="333"/>
    </row>
    <row r="287" spans="13:13">
      <c r="M287" s="333"/>
    </row>
    <row r="288" spans="13:13">
      <c r="M288" s="333"/>
    </row>
    <row r="289" spans="13:13">
      <c r="M289" s="333"/>
    </row>
    <row r="290" spans="13:13">
      <c r="M290" s="333"/>
    </row>
    <row r="291" spans="13:13">
      <c r="M291" s="333"/>
    </row>
    <row r="292" spans="13:13">
      <c r="M292" s="333"/>
    </row>
    <row r="293" spans="13:13">
      <c r="M293" s="333"/>
    </row>
    <row r="294" spans="13:13">
      <c r="M294" s="333"/>
    </row>
    <row r="295" spans="13:13">
      <c r="M295" s="333"/>
    </row>
    <row r="296" spans="13:13">
      <c r="M296" s="333"/>
    </row>
    <row r="297" spans="13:13">
      <c r="M297" s="333"/>
    </row>
    <row r="298" spans="13:13">
      <c r="M298" s="333"/>
    </row>
    <row r="299" spans="13:13">
      <c r="M299" s="333"/>
    </row>
    <row r="300" spans="13:13">
      <c r="M300" s="333"/>
    </row>
    <row r="301" spans="13:13">
      <c r="M301" s="333"/>
    </row>
    <row r="302" spans="13:13">
      <c r="M302" s="333"/>
    </row>
    <row r="303" spans="13:13">
      <c r="M303" s="333"/>
    </row>
    <row r="304" spans="13:13">
      <c r="M304" s="333"/>
    </row>
    <row r="305" spans="13:13">
      <c r="M305" s="333"/>
    </row>
    <row r="306" spans="13:13">
      <c r="M306" s="333"/>
    </row>
    <row r="307" spans="13:13">
      <c r="M307" s="333"/>
    </row>
    <row r="308" spans="13:13">
      <c r="M308" s="333"/>
    </row>
    <row r="309" spans="13:13">
      <c r="M309" s="333"/>
    </row>
    <row r="310" spans="13:13">
      <c r="M310" s="333"/>
    </row>
    <row r="311" spans="13:13">
      <c r="M311" s="333"/>
    </row>
    <row r="312" spans="13:13">
      <c r="M312" s="333"/>
    </row>
    <row r="313" spans="13:13">
      <c r="M313" s="333"/>
    </row>
    <row r="314" spans="13:13">
      <c r="M314" s="333"/>
    </row>
    <row r="315" spans="13:13">
      <c r="M315" s="333"/>
    </row>
    <row r="316" spans="13:13">
      <c r="M316" s="333"/>
    </row>
    <row r="317" spans="13:13">
      <c r="M317" s="333"/>
    </row>
    <row r="318" spans="13:13">
      <c r="M318" s="333"/>
    </row>
    <row r="319" spans="13:13">
      <c r="M319" s="333"/>
    </row>
    <row r="320" spans="13:13">
      <c r="M320" s="333"/>
    </row>
    <row r="321" spans="13:13">
      <c r="M321" s="333"/>
    </row>
    <row r="322" spans="13:13">
      <c r="M322" s="333"/>
    </row>
    <row r="323" spans="13:13">
      <c r="M323" s="333"/>
    </row>
    <row r="324" spans="13:13">
      <c r="M324" s="333"/>
    </row>
    <row r="325" spans="13:13">
      <c r="M325" s="333"/>
    </row>
    <row r="326" spans="13:13">
      <c r="M326" s="333"/>
    </row>
    <row r="327" spans="13:13">
      <c r="M327" s="333"/>
    </row>
    <row r="328" spans="13:13">
      <c r="M328" s="333"/>
    </row>
    <row r="329" spans="13:13">
      <c r="M329" s="333"/>
    </row>
    <row r="330" spans="13:13">
      <c r="M330" s="333"/>
    </row>
    <row r="331" spans="13:13">
      <c r="M331" s="333"/>
    </row>
    <row r="332" spans="13:13">
      <c r="M332" s="333"/>
    </row>
    <row r="333" spans="13:13">
      <c r="M333" s="333"/>
    </row>
    <row r="334" spans="13:13">
      <c r="M334" s="333"/>
    </row>
    <row r="335" spans="13:13">
      <c r="M335" s="333"/>
    </row>
    <row r="336" spans="13:13">
      <c r="M336" s="333"/>
    </row>
    <row r="337" spans="13:13">
      <c r="M337" s="333"/>
    </row>
    <row r="338" spans="13:13">
      <c r="M338" s="333"/>
    </row>
    <row r="339" spans="13:13">
      <c r="M339" s="333"/>
    </row>
    <row r="340" spans="13:13">
      <c r="M340" s="333"/>
    </row>
    <row r="341" spans="13:13">
      <c r="M341" s="333"/>
    </row>
    <row r="342" spans="13:13">
      <c r="M342" s="333"/>
    </row>
    <row r="343" spans="13:13">
      <c r="M343" s="333"/>
    </row>
    <row r="344" spans="13:13">
      <c r="M344" s="333"/>
    </row>
    <row r="345" spans="13:13">
      <c r="M345" s="333"/>
    </row>
    <row r="346" spans="13:13">
      <c r="M346" s="333"/>
    </row>
    <row r="347" spans="13:13">
      <c r="M347" s="333"/>
    </row>
    <row r="348" spans="13:13">
      <c r="M348" s="333"/>
    </row>
    <row r="349" spans="13:13">
      <c r="M349" s="333"/>
    </row>
    <row r="350" spans="13:13">
      <c r="M350" s="333"/>
    </row>
    <row r="351" spans="13:13">
      <c r="M351" s="333"/>
    </row>
    <row r="352" spans="13:13">
      <c r="M352" s="333"/>
    </row>
    <row r="353" spans="13:13">
      <c r="M353" s="333"/>
    </row>
    <row r="354" spans="13:13">
      <c r="M354" s="333"/>
    </row>
    <row r="355" spans="13:13">
      <c r="M355" s="333"/>
    </row>
    <row r="356" spans="13:13">
      <c r="M356" s="333"/>
    </row>
    <row r="357" spans="13:13">
      <c r="M357" s="333"/>
    </row>
    <row r="358" spans="13:13">
      <c r="M358" s="333"/>
    </row>
    <row r="359" spans="13:13">
      <c r="M359" s="333"/>
    </row>
    <row r="360" spans="13:13">
      <c r="M360" s="333"/>
    </row>
    <row r="361" spans="13:13">
      <c r="M361" s="333"/>
    </row>
    <row r="362" spans="13:13">
      <c r="M362" s="333"/>
    </row>
    <row r="363" spans="13:13">
      <c r="M363" s="333"/>
    </row>
    <row r="364" spans="13:13">
      <c r="M364" s="333"/>
    </row>
    <row r="365" spans="13:13">
      <c r="M365" s="333"/>
    </row>
    <row r="366" spans="13:13">
      <c r="M366" s="333"/>
    </row>
    <row r="367" spans="13:13">
      <c r="M367" s="333"/>
    </row>
    <row r="368" spans="13:13">
      <c r="M368" s="333"/>
    </row>
    <row r="369" spans="13:13">
      <c r="M369" s="333"/>
    </row>
    <row r="370" spans="13:13">
      <c r="M370" s="333"/>
    </row>
    <row r="371" spans="13:13">
      <c r="M371" s="333"/>
    </row>
    <row r="372" spans="13:13">
      <c r="M372" s="333"/>
    </row>
    <row r="373" spans="13:13">
      <c r="M373" s="333"/>
    </row>
    <row r="374" spans="13:13">
      <c r="M374" s="333"/>
    </row>
    <row r="375" spans="13:13">
      <c r="M375" s="333"/>
    </row>
    <row r="376" spans="13:13">
      <c r="M376" s="333"/>
    </row>
    <row r="377" spans="13:13">
      <c r="M377" s="333"/>
    </row>
    <row r="378" spans="13:13">
      <c r="M378" s="333"/>
    </row>
    <row r="379" spans="13:13">
      <c r="M379" s="333"/>
    </row>
    <row r="380" spans="13:13">
      <c r="M380" s="333"/>
    </row>
    <row r="381" spans="13:13">
      <c r="M381" s="333"/>
    </row>
    <row r="382" spans="13:13">
      <c r="M382" s="333"/>
    </row>
    <row r="383" spans="13:13">
      <c r="M383" s="333"/>
    </row>
    <row r="384" spans="13:13">
      <c r="M384" s="333"/>
    </row>
    <row r="385" spans="13:13">
      <c r="M385" s="333"/>
    </row>
    <row r="386" spans="13:13">
      <c r="M386" s="333"/>
    </row>
    <row r="387" spans="13:13">
      <c r="M387" s="333"/>
    </row>
    <row r="388" spans="13:13">
      <c r="M388" s="333"/>
    </row>
    <row r="389" spans="13:13">
      <c r="M389" s="333"/>
    </row>
    <row r="390" spans="13:13">
      <c r="M390" s="333"/>
    </row>
    <row r="391" spans="13:13">
      <c r="M391" s="333"/>
    </row>
    <row r="392" spans="13:13">
      <c r="M392" s="333"/>
    </row>
    <row r="393" spans="13:13">
      <c r="M393" s="333"/>
    </row>
    <row r="394" spans="13:13">
      <c r="M394" s="333"/>
    </row>
    <row r="395" spans="13:13">
      <c r="M395" s="333"/>
    </row>
    <row r="396" spans="13:13">
      <c r="M396" s="333"/>
    </row>
    <row r="397" spans="13:13">
      <c r="M397" s="333"/>
    </row>
    <row r="398" spans="13:13">
      <c r="M398" s="333"/>
    </row>
    <row r="399" spans="13:13">
      <c r="M399" s="333"/>
    </row>
    <row r="400" spans="13:13">
      <c r="M400" s="333"/>
    </row>
    <row r="401" spans="13:13">
      <c r="M401" s="333"/>
    </row>
    <row r="402" spans="13:13">
      <c r="M402" s="333"/>
    </row>
    <row r="403" spans="13:13">
      <c r="M403" s="333"/>
    </row>
    <row r="404" spans="13:13">
      <c r="M404" s="333"/>
    </row>
    <row r="405" spans="13:13">
      <c r="M405" s="333"/>
    </row>
    <row r="406" spans="13:13">
      <c r="M406" s="333"/>
    </row>
    <row r="407" spans="13:13">
      <c r="M407" s="333"/>
    </row>
    <row r="408" spans="13:13">
      <c r="M408" s="333"/>
    </row>
    <row r="409" spans="13:13">
      <c r="M409" s="333"/>
    </row>
    <row r="410" spans="13:13">
      <c r="M410" s="333"/>
    </row>
    <row r="411" spans="13:13">
      <c r="M411" s="333"/>
    </row>
    <row r="412" spans="13:13">
      <c r="M412" s="333"/>
    </row>
    <row r="413" spans="13:13">
      <c r="M413" s="333"/>
    </row>
    <row r="414" spans="13:13">
      <c r="M414" s="333"/>
    </row>
    <row r="415" spans="13:13">
      <c r="M415" s="333"/>
    </row>
    <row r="416" spans="13:13">
      <c r="M416" s="333"/>
    </row>
    <row r="417" spans="13:13">
      <c r="M417" s="333"/>
    </row>
    <row r="418" spans="13:13">
      <c r="M418" s="333"/>
    </row>
    <row r="419" spans="13:13">
      <c r="M419" s="333"/>
    </row>
    <row r="420" spans="13:13">
      <c r="M420" s="333"/>
    </row>
    <row r="421" spans="13:13">
      <c r="M421" s="333"/>
    </row>
    <row r="422" spans="13:13">
      <c r="M422" s="333"/>
    </row>
    <row r="423" spans="13:13">
      <c r="M423" s="333"/>
    </row>
    <row r="424" spans="13:13">
      <c r="M424" s="333"/>
    </row>
    <row r="425" spans="13:13">
      <c r="M425" s="333"/>
    </row>
    <row r="426" spans="13:13">
      <c r="M426" s="333"/>
    </row>
    <row r="427" spans="13:13">
      <c r="M427" s="333"/>
    </row>
    <row r="428" spans="13:13">
      <c r="M428" s="333"/>
    </row>
    <row r="429" spans="13:13">
      <c r="M429" s="333"/>
    </row>
    <row r="430" spans="13:13">
      <c r="M430" s="333"/>
    </row>
    <row r="431" spans="13:13">
      <c r="M431" s="333"/>
    </row>
    <row r="432" spans="13:13">
      <c r="M432" s="333"/>
    </row>
    <row r="433" spans="13:13">
      <c r="M433" s="333"/>
    </row>
    <row r="434" spans="13:13">
      <c r="M434" s="333"/>
    </row>
    <row r="435" spans="13:13">
      <c r="M435" s="333"/>
    </row>
    <row r="436" spans="13:13">
      <c r="M436" s="333"/>
    </row>
    <row r="437" spans="13:13">
      <c r="M437" s="333"/>
    </row>
    <row r="438" spans="13:13">
      <c r="M438" s="333"/>
    </row>
    <row r="439" spans="13:13">
      <c r="M439" s="333"/>
    </row>
    <row r="440" spans="13:13">
      <c r="M440" s="333"/>
    </row>
    <row r="441" spans="13:13">
      <c r="M441" s="333"/>
    </row>
    <row r="442" spans="13:13">
      <c r="M442" s="333"/>
    </row>
    <row r="443" spans="13:13">
      <c r="M443" s="333"/>
    </row>
    <row r="444" spans="13:13">
      <c r="M444" s="333"/>
    </row>
    <row r="445" spans="13:13">
      <c r="M445" s="333"/>
    </row>
    <row r="446" spans="13:13">
      <c r="M446" s="333"/>
    </row>
    <row r="447" spans="13:13">
      <c r="M447" s="333"/>
    </row>
    <row r="448" spans="13:13">
      <c r="M448" s="333"/>
    </row>
    <row r="449" spans="13:13">
      <c r="M449" s="333"/>
    </row>
    <row r="450" spans="13:13">
      <c r="M450" s="333"/>
    </row>
    <row r="451" spans="13:13">
      <c r="M451" s="333"/>
    </row>
    <row r="452" spans="13:13">
      <c r="M452" s="333"/>
    </row>
    <row r="453" spans="13:13">
      <c r="M453" s="333"/>
    </row>
    <row r="454" spans="13:13">
      <c r="M454" s="333"/>
    </row>
    <row r="455" spans="13:13">
      <c r="M455" s="333"/>
    </row>
    <row r="456" spans="13:13">
      <c r="M456" s="333"/>
    </row>
    <row r="457" spans="13:13">
      <c r="M457" s="333"/>
    </row>
    <row r="458" spans="13:13">
      <c r="M458" s="333"/>
    </row>
    <row r="459" spans="13:13">
      <c r="M459" s="333"/>
    </row>
    <row r="460" spans="13:13">
      <c r="M460" s="333"/>
    </row>
    <row r="461" spans="13:13">
      <c r="M461" s="333"/>
    </row>
    <row r="462" spans="13:13">
      <c r="M462" s="333"/>
    </row>
    <row r="463" spans="13:13">
      <c r="M463" s="333"/>
    </row>
    <row r="464" spans="13:13">
      <c r="M464" s="333"/>
    </row>
    <row r="465" spans="13:13">
      <c r="M465" s="333"/>
    </row>
    <row r="466" spans="13:13">
      <c r="M466" s="333"/>
    </row>
    <row r="467" spans="13:13">
      <c r="M467" s="333"/>
    </row>
    <row r="468" spans="13:13">
      <c r="M468" s="333"/>
    </row>
    <row r="469" spans="13:13">
      <c r="M469" s="333"/>
    </row>
    <row r="470" spans="13:13">
      <c r="M470" s="333"/>
    </row>
    <row r="471" spans="13:13">
      <c r="M471" s="333"/>
    </row>
    <row r="472" spans="13:13">
      <c r="M472" s="333"/>
    </row>
    <row r="473" spans="13:13">
      <c r="M473" s="333"/>
    </row>
    <row r="474" spans="13:13">
      <c r="M474" s="333"/>
    </row>
    <row r="475" spans="13:13">
      <c r="M475" s="333"/>
    </row>
    <row r="476" spans="13:13">
      <c r="M476" s="333"/>
    </row>
    <row r="477" spans="13:13">
      <c r="M477" s="333"/>
    </row>
    <row r="478" spans="13:13">
      <c r="M478" s="333"/>
    </row>
    <row r="479" spans="13:13">
      <c r="M479" s="333"/>
    </row>
    <row r="480" spans="13:13">
      <c r="M480" s="333"/>
    </row>
    <row r="481" spans="13:13">
      <c r="M481" s="333"/>
    </row>
    <row r="482" spans="13:13">
      <c r="M482" s="333"/>
    </row>
    <row r="483" spans="13:13">
      <c r="M483" s="333"/>
    </row>
    <row r="484" spans="13:13">
      <c r="M484" s="333"/>
    </row>
    <row r="485" spans="13:13">
      <c r="M485" s="333"/>
    </row>
    <row r="486" spans="13:13">
      <c r="M486" s="333"/>
    </row>
    <row r="487" spans="13:13">
      <c r="M487" s="333"/>
    </row>
    <row r="488" spans="13:13">
      <c r="M488" s="333"/>
    </row>
    <row r="489" spans="13:13">
      <c r="M489" s="333"/>
    </row>
    <row r="490" spans="13:13">
      <c r="M490" s="333"/>
    </row>
    <row r="491" spans="13:13">
      <c r="M491" s="333"/>
    </row>
    <row r="492" spans="13:13">
      <c r="M492" s="333"/>
    </row>
    <row r="493" spans="13:13">
      <c r="M493" s="333"/>
    </row>
    <row r="494" spans="13:13">
      <c r="M494" s="333"/>
    </row>
    <row r="495" spans="13:13">
      <c r="M495" s="333"/>
    </row>
    <row r="496" spans="13:13">
      <c r="M496" s="333"/>
    </row>
    <row r="497" spans="13:13">
      <c r="M497" s="333"/>
    </row>
    <row r="498" spans="13:13">
      <c r="M498" s="333"/>
    </row>
    <row r="499" spans="13:13">
      <c r="M499" s="333"/>
    </row>
    <row r="500" spans="13:13">
      <c r="M500" s="333"/>
    </row>
    <row r="501" spans="13:13">
      <c r="M501" s="333"/>
    </row>
    <row r="502" spans="13:13">
      <c r="M502" s="333"/>
    </row>
    <row r="503" spans="13:13">
      <c r="M503" s="333"/>
    </row>
    <row r="504" spans="13:13">
      <c r="M504" s="333"/>
    </row>
    <row r="505" spans="13:13">
      <c r="M505" s="333"/>
    </row>
  </sheetData>
  <mergeCells count="7">
    <mergeCell ref="A1:M1"/>
    <mergeCell ref="B3:I3"/>
    <mergeCell ref="B4:I4"/>
    <mergeCell ref="A33:J33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:K31 M27:M28 I12 M18:M20 C18:K20 M16 K16 M13:M14 E23 M30:M31 C13:I14 K13:K14 J13 C27:K28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M22:M23 M25:M26 C25:K26 C22:D23 F22:K23 E22" xr:uid="{00000000-0002-0000-0300-000001000000}">
      <formula1>0</formula1>
      <formula2>9999999999999990</formula2>
    </dataValidation>
  </dataValidations>
  <printOptions horizontalCentered="1"/>
  <pageMargins left="0.35433070866141736" right="0.31496062992125984" top="0.78740157480314965" bottom="0.43307086614173229" header="0.35433070866141736" footer="0.23622047244094491"/>
  <pageSetup paperSize="9" scale="80" orientation="landscape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232"/>
  <sheetViews>
    <sheetView zoomScale="115" workbookViewId="0">
      <pane xSplit="2" ySplit="7" topLeftCell="G16" activePane="bottomRight" state="frozen"/>
      <selection activeCell="D61" sqref="D61"/>
      <selection pane="topRight" activeCell="D61" sqref="D61"/>
      <selection pane="bottomLeft" activeCell="D61" sqref="D61"/>
      <selection pane="bottomRight" activeCell="K21" sqref="K21:M24"/>
    </sheetView>
  </sheetViews>
  <sheetFormatPr defaultColWidth="10.6640625" defaultRowHeight="14.25" customHeight="1"/>
  <cols>
    <col min="1" max="1" width="4.44140625" style="349" customWidth="1"/>
    <col min="2" max="2" width="49" style="349" customWidth="1"/>
    <col min="3" max="3" width="9.88671875" style="589" bestFit="1" customWidth="1"/>
    <col min="4" max="6" width="9.44140625" style="349" customWidth="1"/>
    <col min="7" max="7" width="8.88671875" style="349" customWidth="1"/>
    <col min="8" max="8" width="9.6640625" style="349" bestFit="1" customWidth="1"/>
    <col min="9" max="9" width="9.109375" style="349" bestFit="1" customWidth="1"/>
    <col min="10" max="10" width="10.33203125" style="349" customWidth="1"/>
    <col min="11" max="11" width="9.33203125" style="349" customWidth="1"/>
    <col min="12" max="12" width="10.6640625" style="349" customWidth="1"/>
    <col min="13" max="13" width="9.6640625" style="349" customWidth="1"/>
    <col min="14" max="14" width="9.5546875" style="349" customWidth="1"/>
    <col min="15" max="15" width="13.88671875" style="349" customWidth="1"/>
    <col min="16" max="16" width="12.109375" style="349" customWidth="1"/>
    <col min="17" max="17" width="11.88671875" style="349" customWidth="1"/>
    <col min="18" max="18" width="9.44140625" style="349" bestFit="1" customWidth="1"/>
    <col min="19" max="19" width="5.44140625" style="349" hidden="1" customWidth="1"/>
    <col min="20" max="20" width="4.109375" style="349" hidden="1" customWidth="1"/>
    <col min="21" max="21" width="7.44140625" style="349" hidden="1" customWidth="1"/>
    <col min="22" max="22" width="5" style="631" hidden="1" customWidth="1"/>
    <col min="23" max="26" width="0" style="349" hidden="1" customWidth="1"/>
    <col min="27" max="27" width="4.88671875" style="349" hidden="1" customWidth="1"/>
    <col min="28" max="28" width="10.33203125" style="349" hidden="1" customWidth="1"/>
    <col min="29" max="29" width="4.88671875" style="349" hidden="1" customWidth="1"/>
    <col min="30" max="40" width="0" style="349" hidden="1" customWidth="1"/>
    <col min="41" max="16384" width="10.6640625" style="349"/>
  </cols>
  <sheetData>
    <row r="1" spans="1:29" ht="14.25" customHeight="1">
      <c r="A1" s="347"/>
      <c r="B1" s="348" t="s">
        <v>516</v>
      </c>
      <c r="C1" s="584"/>
      <c r="D1" s="348"/>
      <c r="E1" s="348"/>
      <c r="F1" s="348"/>
      <c r="G1" s="348"/>
      <c r="H1" s="348"/>
      <c r="I1" s="348"/>
      <c r="J1" s="348"/>
      <c r="K1" s="348"/>
      <c r="L1" s="348"/>
      <c r="M1" s="347"/>
      <c r="N1" s="347"/>
      <c r="O1" s="347"/>
      <c r="P1" s="347"/>
      <c r="Q1" s="347"/>
      <c r="R1" s="347"/>
    </row>
    <row r="2" spans="1:29" ht="14.25" customHeight="1">
      <c r="A2" s="672" t="s">
        <v>379</v>
      </c>
      <c r="B2" s="673"/>
      <c r="C2" s="674" t="str">
        <f>'справка №1-БАЛАНС'!E3</f>
        <v>"Индустриален капитал-холдинг" АД</v>
      </c>
      <c r="D2" s="674"/>
      <c r="E2" s="674"/>
      <c r="F2" s="674"/>
      <c r="G2" s="674"/>
      <c r="H2" s="674"/>
      <c r="I2" s="351"/>
      <c r="J2" s="351"/>
      <c r="K2" s="351">
        <v>8728</v>
      </c>
      <c r="L2" s="351"/>
      <c r="M2" s="352" t="s">
        <v>2</v>
      </c>
      <c r="N2" s="350"/>
      <c r="O2" s="546">
        <f>'справка №1-БАЛАНС'!H3</f>
        <v>121619055</v>
      </c>
      <c r="P2" s="351"/>
      <c r="Q2" s="351"/>
      <c r="R2" s="117"/>
    </row>
    <row r="3" spans="1:29" ht="14.25" customHeight="1">
      <c r="A3" s="672" t="s">
        <v>4</v>
      </c>
      <c r="B3" s="673"/>
      <c r="C3" s="675" t="str">
        <f>'справка №1-БАЛАНС'!E5</f>
        <v>01.01.2018-30.06.2018</v>
      </c>
      <c r="D3" s="675"/>
      <c r="E3" s="675"/>
      <c r="F3" s="353"/>
      <c r="G3" s="353"/>
      <c r="H3" s="353"/>
      <c r="I3" s="353"/>
      <c r="J3" s="353"/>
      <c r="K3" s="353">
        <v>54801</v>
      </c>
      <c r="L3" s="351"/>
      <c r="M3" s="671" t="s">
        <v>3</v>
      </c>
      <c r="N3" s="671"/>
      <c r="O3" s="351">
        <f>'справка №1-БАЛАНС'!H4</f>
        <v>61</v>
      </c>
      <c r="P3" s="354"/>
      <c r="Q3" s="354"/>
      <c r="R3" s="241"/>
    </row>
    <row r="4" spans="1:29" ht="14.25" customHeight="1">
      <c r="A4" s="355" t="s">
        <v>517</v>
      </c>
      <c r="B4" s="356"/>
      <c r="C4" s="585"/>
      <c r="D4" s="353"/>
      <c r="E4" s="353"/>
      <c r="F4" s="353"/>
      <c r="G4" s="353"/>
      <c r="H4" s="353"/>
      <c r="I4" s="353"/>
      <c r="J4" s="353"/>
      <c r="K4" s="647">
        <f>D17-K17</f>
        <v>56146.724627269796</v>
      </c>
      <c r="L4" s="353"/>
      <c r="M4" s="353"/>
      <c r="N4" s="353"/>
      <c r="O4" s="353"/>
      <c r="P4" s="353"/>
      <c r="Q4" s="357"/>
      <c r="R4" s="357" t="s">
        <v>518</v>
      </c>
    </row>
    <row r="5" spans="1:29" s="358" customFormat="1" ht="14.25" customHeight="1">
      <c r="A5" s="678" t="s">
        <v>459</v>
      </c>
      <c r="B5" s="679"/>
      <c r="C5" s="682" t="s">
        <v>7</v>
      </c>
      <c r="D5" s="582" t="s">
        <v>519</v>
      </c>
      <c r="E5" s="582"/>
      <c r="F5" s="582"/>
      <c r="G5" s="582"/>
      <c r="H5" s="582" t="s">
        <v>520</v>
      </c>
      <c r="I5" s="582"/>
      <c r="J5" s="676" t="s">
        <v>521</v>
      </c>
      <c r="K5" s="582" t="s">
        <v>522</v>
      </c>
      <c r="L5" s="582"/>
      <c r="M5" s="582"/>
      <c r="N5" s="582"/>
      <c r="O5" s="582" t="s">
        <v>520</v>
      </c>
      <c r="P5" s="582"/>
      <c r="Q5" s="676" t="s">
        <v>523</v>
      </c>
      <c r="R5" s="676" t="s">
        <v>524</v>
      </c>
      <c r="V5" s="632"/>
    </row>
    <row r="6" spans="1:29" s="358" customFormat="1" ht="30.6">
      <c r="A6" s="680"/>
      <c r="B6" s="681"/>
      <c r="C6" s="683"/>
      <c r="D6" s="583" t="s">
        <v>525</v>
      </c>
      <c r="E6" s="583" t="s">
        <v>526</v>
      </c>
      <c r="F6" s="583" t="s">
        <v>527</v>
      </c>
      <c r="G6" s="583" t="s">
        <v>528</v>
      </c>
      <c r="H6" s="583" t="s">
        <v>529</v>
      </c>
      <c r="I6" s="583" t="s">
        <v>530</v>
      </c>
      <c r="J6" s="677"/>
      <c r="K6" s="583" t="s">
        <v>525</v>
      </c>
      <c r="L6" s="583" t="s">
        <v>531</v>
      </c>
      <c r="M6" s="583" t="s">
        <v>532</v>
      </c>
      <c r="N6" s="583" t="s">
        <v>533</v>
      </c>
      <c r="O6" s="583" t="s">
        <v>529</v>
      </c>
      <c r="P6" s="583" t="s">
        <v>530</v>
      </c>
      <c r="Q6" s="677"/>
      <c r="R6" s="677"/>
      <c r="V6" s="632"/>
    </row>
    <row r="7" spans="1:29" s="439" customFormat="1" ht="14.25" customHeight="1">
      <c r="A7" s="436" t="s">
        <v>534</v>
      </c>
      <c r="B7" s="436"/>
      <c r="C7" s="437" t="s">
        <v>14</v>
      </c>
      <c r="D7" s="438">
        <v>1</v>
      </c>
      <c r="E7" s="438">
        <v>2</v>
      </c>
      <c r="F7" s="438">
        <v>3</v>
      </c>
      <c r="G7" s="438">
        <v>4</v>
      </c>
      <c r="H7" s="438">
        <v>5</v>
      </c>
      <c r="I7" s="438">
        <v>6</v>
      </c>
      <c r="J7" s="438">
        <v>7</v>
      </c>
      <c r="K7" s="438">
        <v>8</v>
      </c>
      <c r="L7" s="438">
        <v>9</v>
      </c>
      <c r="M7" s="438">
        <v>10</v>
      </c>
      <c r="N7" s="438">
        <v>11</v>
      </c>
      <c r="O7" s="438">
        <v>12</v>
      </c>
      <c r="P7" s="438">
        <v>13</v>
      </c>
      <c r="Q7" s="438">
        <v>6</v>
      </c>
      <c r="R7" s="438">
        <v>15</v>
      </c>
      <c r="V7" s="633"/>
    </row>
    <row r="8" spans="1:29" ht="14.25" customHeight="1">
      <c r="A8" s="359" t="s">
        <v>896</v>
      </c>
      <c r="B8" s="360" t="s">
        <v>895</v>
      </c>
      <c r="C8" s="590"/>
      <c r="D8" s="361"/>
      <c r="E8" s="361"/>
      <c r="F8" s="361"/>
      <c r="G8" s="361"/>
      <c r="H8" s="361"/>
      <c r="I8" s="361"/>
      <c r="J8" s="451"/>
      <c r="K8" s="451"/>
      <c r="L8" s="361"/>
      <c r="M8" s="361"/>
      <c r="N8" s="361"/>
      <c r="O8" s="361"/>
      <c r="P8" s="361"/>
      <c r="Q8" s="361"/>
      <c r="R8" s="361"/>
    </row>
    <row r="9" spans="1:29" ht="14.25" customHeight="1">
      <c r="A9" s="362" t="s">
        <v>535</v>
      </c>
      <c r="B9" s="362" t="s">
        <v>536</v>
      </c>
      <c r="C9" s="591" t="s">
        <v>537</v>
      </c>
      <c r="D9" s="363">
        <v>3928</v>
      </c>
      <c r="E9" s="363">
        <f>30+170</f>
        <v>200</v>
      </c>
      <c r="F9" s="363"/>
      <c r="G9" s="160">
        <f>D9+E9-F9</f>
        <v>4128</v>
      </c>
      <c r="H9" s="363"/>
      <c r="I9" s="363"/>
      <c r="J9" s="160">
        <f t="shared" ref="J9:J16" si="0">G9+H9-I9</f>
        <v>4128</v>
      </c>
      <c r="K9" s="363">
        <v>0</v>
      </c>
      <c r="L9" s="363"/>
      <c r="M9" s="363"/>
      <c r="N9" s="160">
        <f>K9+L9-M9</f>
        <v>0</v>
      </c>
      <c r="O9" s="363"/>
      <c r="P9" s="363"/>
      <c r="Q9" s="160">
        <f t="shared" ref="Q9:Q16" si="1">N9+O9-P9</f>
        <v>0</v>
      </c>
      <c r="R9" s="160">
        <f t="shared" ref="R9:R14" si="2">J9-Q9</f>
        <v>4128</v>
      </c>
      <c r="U9" s="153">
        <f>_1_0011</f>
        <v>4107</v>
      </c>
      <c r="V9" s="631">
        <f t="shared" ref="V9:V16" si="3">R9-U9</f>
        <v>21</v>
      </c>
      <c r="AA9" s="630"/>
      <c r="AB9" s="630"/>
      <c r="AC9" s="630"/>
    </row>
    <row r="10" spans="1:29" ht="14.25" customHeight="1">
      <c r="A10" s="362" t="s">
        <v>538</v>
      </c>
      <c r="B10" s="362" t="s">
        <v>539</v>
      </c>
      <c r="C10" s="591" t="s">
        <v>540</v>
      </c>
      <c r="D10" s="363">
        <v>38337</v>
      </c>
      <c r="E10" s="363">
        <f>678+590+300</f>
        <v>1568</v>
      </c>
      <c r="F10" s="363"/>
      <c r="G10" s="160">
        <f>D10+E10-F10</f>
        <v>39905</v>
      </c>
      <c r="H10" s="363"/>
      <c r="I10" s="363"/>
      <c r="J10" s="160">
        <f t="shared" si="0"/>
        <v>39905</v>
      </c>
      <c r="K10" s="363">
        <v>17585.1624318918</v>
      </c>
      <c r="L10" s="363">
        <f>239+706+873+300</f>
        <v>2118</v>
      </c>
      <c r="M10" s="363"/>
      <c r="N10" s="160">
        <f>K10+L10-M10</f>
        <v>19703.1624318918</v>
      </c>
      <c r="O10" s="363"/>
      <c r="P10" s="363"/>
      <c r="Q10" s="160">
        <f t="shared" si="1"/>
        <v>19703.1624318918</v>
      </c>
      <c r="R10" s="160">
        <f>J10-Q10</f>
        <v>20201.8375681082</v>
      </c>
      <c r="S10" s="630"/>
      <c r="U10" s="153">
        <f>'справка №1-БАЛАНС'!C12</f>
        <v>19626</v>
      </c>
      <c r="V10" s="631">
        <f t="shared" si="3"/>
        <v>575.83756810819978</v>
      </c>
      <c r="AA10" s="630"/>
      <c r="AB10" s="630"/>
      <c r="AC10" s="630"/>
    </row>
    <row r="11" spans="1:29" ht="14.25" customHeight="1">
      <c r="A11" s="362" t="s">
        <v>541</v>
      </c>
      <c r="B11" s="362" t="s">
        <v>542</v>
      </c>
      <c r="C11" s="591" t="s">
        <v>543</v>
      </c>
      <c r="D11" s="363">
        <v>71767</v>
      </c>
      <c r="E11" s="363">
        <f>630-4+2000-993+1500+1000+252</f>
        <v>4385</v>
      </c>
      <c r="F11" s="363"/>
      <c r="G11" s="160">
        <f>D11+E11-F11</f>
        <v>76152</v>
      </c>
      <c r="H11" s="363"/>
      <c r="I11" s="363"/>
      <c r="J11" s="160">
        <f t="shared" si="0"/>
        <v>76152</v>
      </c>
      <c r="K11" s="363">
        <v>46086.014544489997</v>
      </c>
      <c r="L11" s="363">
        <f>1935+630-4+2000-10+971+252</f>
        <v>5774</v>
      </c>
      <c r="M11" s="363"/>
      <c r="N11" s="160">
        <f>K11+L11-M11</f>
        <v>51860.014544489997</v>
      </c>
      <c r="O11" s="363"/>
      <c r="P11" s="363"/>
      <c r="Q11" s="160">
        <f t="shared" si="1"/>
        <v>51860.014544489997</v>
      </c>
      <c r="R11" s="160">
        <f>J11-Q11</f>
        <v>24291.985455510003</v>
      </c>
      <c r="S11" s="630"/>
      <c r="U11" s="153">
        <f>'справка №1-БАЛАНС'!C13</f>
        <v>27608</v>
      </c>
      <c r="V11" s="631">
        <f t="shared" si="3"/>
        <v>-3316.0145444899972</v>
      </c>
      <c r="AA11" s="630"/>
      <c r="AB11" s="630"/>
    </row>
    <row r="12" spans="1:29" ht="14.25" customHeight="1">
      <c r="A12" s="362" t="s">
        <v>544</v>
      </c>
      <c r="B12" s="362" t="s">
        <v>545</v>
      </c>
      <c r="C12" s="591" t="s">
        <v>546</v>
      </c>
      <c r="D12" s="363">
        <v>10713</v>
      </c>
      <c r="E12" s="363">
        <v>56</v>
      </c>
      <c r="F12" s="363"/>
      <c r="G12" s="160">
        <f>D12+E12-F12</f>
        <v>10769</v>
      </c>
      <c r="H12" s="363"/>
      <c r="I12" s="363"/>
      <c r="J12" s="160">
        <f t="shared" si="0"/>
        <v>10769</v>
      </c>
      <c r="K12" s="363">
        <v>7394.4302671279002</v>
      </c>
      <c r="L12" s="363">
        <f>39+56+59</f>
        <v>154</v>
      </c>
      <c r="M12" s="363"/>
      <c r="N12" s="160">
        <f>K12+L12-M12</f>
        <v>7548.4302671279002</v>
      </c>
      <c r="O12" s="363"/>
      <c r="P12" s="363"/>
      <c r="Q12" s="160">
        <f t="shared" si="1"/>
        <v>7548.4302671279002</v>
      </c>
      <c r="R12" s="160">
        <f>J12-Q12</f>
        <v>3220.5697328720998</v>
      </c>
      <c r="S12" s="630"/>
      <c r="U12" s="153">
        <f>'справка №1-БАЛАНС'!C14</f>
        <v>3454</v>
      </c>
      <c r="V12" s="631">
        <f t="shared" si="3"/>
        <v>-233.43026712790015</v>
      </c>
      <c r="AA12" s="630"/>
      <c r="AB12" s="630"/>
    </row>
    <row r="13" spans="1:29" ht="14.25" customHeight="1">
      <c r="A13" s="362" t="s">
        <v>547</v>
      </c>
      <c r="B13" s="362" t="s">
        <v>548</v>
      </c>
      <c r="C13" s="591" t="s">
        <v>549</v>
      </c>
      <c r="D13" s="648">
        <v>1019</v>
      </c>
      <c r="E13" s="363">
        <v>164</v>
      </c>
      <c r="F13" s="363"/>
      <c r="G13" s="160">
        <f t="shared" ref="G13:G18" si="4">D13+E13-F13</f>
        <v>1183</v>
      </c>
      <c r="H13" s="363"/>
      <c r="I13" s="363"/>
      <c r="J13" s="160">
        <f>G13+H13-I13</f>
        <v>1183</v>
      </c>
      <c r="K13" s="363">
        <v>335</v>
      </c>
      <c r="L13" s="363">
        <f>45+31+51</f>
        <v>127</v>
      </c>
      <c r="M13" s="363"/>
      <c r="N13" s="160">
        <f>K13+L13-M13</f>
        <v>462</v>
      </c>
      <c r="O13" s="363"/>
      <c r="P13" s="363"/>
      <c r="Q13" s="160">
        <f t="shared" si="1"/>
        <v>462</v>
      </c>
      <c r="R13" s="160">
        <f>J13-Q13</f>
        <v>721</v>
      </c>
      <c r="S13" s="630"/>
      <c r="U13" s="153">
        <f>'справка №1-БАЛАНС'!C15</f>
        <v>668</v>
      </c>
      <c r="V13" s="631">
        <f t="shared" si="3"/>
        <v>53</v>
      </c>
      <c r="AA13" s="630"/>
      <c r="AB13" s="630"/>
    </row>
    <row r="14" spans="1:29" ht="14.25" customHeight="1">
      <c r="A14" s="362" t="s">
        <v>550</v>
      </c>
      <c r="B14" s="362" t="s">
        <v>551</v>
      </c>
      <c r="C14" s="591" t="s">
        <v>552</v>
      </c>
      <c r="D14" s="363">
        <v>647</v>
      </c>
      <c r="E14" s="363">
        <v>36</v>
      </c>
      <c r="F14" s="363"/>
      <c r="G14" s="160">
        <f t="shared" si="4"/>
        <v>683</v>
      </c>
      <c r="H14" s="363"/>
      <c r="I14" s="363"/>
      <c r="J14" s="160">
        <f t="shared" si="0"/>
        <v>683</v>
      </c>
      <c r="K14" s="363">
        <v>501</v>
      </c>
      <c r="L14" s="363">
        <f>33+9+8</f>
        <v>50</v>
      </c>
      <c r="M14" s="363"/>
      <c r="N14" s="160">
        <f>K14+L14-M14+9</f>
        <v>560</v>
      </c>
      <c r="O14" s="363"/>
      <c r="P14" s="363"/>
      <c r="Q14" s="160">
        <f t="shared" si="1"/>
        <v>560</v>
      </c>
      <c r="R14" s="160">
        <f t="shared" si="2"/>
        <v>123</v>
      </c>
      <c r="S14" s="630"/>
      <c r="U14" s="153">
        <f>'справка №1-БАЛАНС'!C16</f>
        <v>273</v>
      </c>
      <c r="V14" s="631">
        <f t="shared" si="3"/>
        <v>-150</v>
      </c>
      <c r="AA14" s="630"/>
      <c r="AB14" s="630"/>
    </row>
    <row r="15" spans="1:29" s="367" customFormat="1" ht="14.25" customHeight="1">
      <c r="A15" s="364" t="s">
        <v>839</v>
      </c>
      <c r="B15" s="365" t="s">
        <v>840</v>
      </c>
      <c r="C15" s="592" t="s">
        <v>841</v>
      </c>
      <c r="D15" s="366">
        <v>1300</v>
      </c>
      <c r="E15" s="363">
        <f>263+2900</f>
        <v>3163</v>
      </c>
      <c r="F15" s="363">
        <f>170+1199+1935</f>
        <v>3304</v>
      </c>
      <c r="G15" s="160">
        <f t="shared" si="4"/>
        <v>1159</v>
      </c>
      <c r="H15" s="366"/>
      <c r="I15" s="366"/>
      <c r="J15" s="160">
        <f t="shared" si="0"/>
        <v>1159</v>
      </c>
      <c r="K15" s="366">
        <v>0</v>
      </c>
      <c r="L15" s="366"/>
      <c r="M15" s="363"/>
      <c r="N15" s="160">
        <f>K15+L15-M15</f>
        <v>0</v>
      </c>
      <c r="O15" s="366"/>
      <c r="P15" s="366"/>
      <c r="Q15" s="160">
        <f t="shared" si="1"/>
        <v>0</v>
      </c>
      <c r="R15" s="160">
        <f>J15-Q15</f>
        <v>1159</v>
      </c>
      <c r="S15" s="630"/>
      <c r="T15" s="349"/>
      <c r="U15" s="153">
        <f>'справка №1-БАЛАНС'!C17</f>
        <v>1186</v>
      </c>
      <c r="V15" s="631">
        <f t="shared" si="3"/>
        <v>-27</v>
      </c>
      <c r="AA15" s="630"/>
      <c r="AB15" s="630"/>
    </row>
    <row r="16" spans="1:29" ht="14.25" customHeight="1">
      <c r="A16" s="362" t="s">
        <v>553</v>
      </c>
      <c r="B16" s="368" t="s">
        <v>554</v>
      </c>
      <c r="C16" s="591" t="s">
        <v>555</v>
      </c>
      <c r="D16" s="363">
        <v>1459</v>
      </c>
      <c r="E16" s="363">
        <v>23</v>
      </c>
      <c r="F16" s="363"/>
      <c r="G16" s="160">
        <f t="shared" si="4"/>
        <v>1482</v>
      </c>
      <c r="H16" s="363"/>
      <c r="I16" s="363"/>
      <c r="J16" s="160">
        <f t="shared" si="0"/>
        <v>1482</v>
      </c>
      <c r="K16" s="363">
        <v>1121.6681292204989</v>
      </c>
      <c r="L16" s="363">
        <f>43+12+12</f>
        <v>67</v>
      </c>
      <c r="M16" s="363"/>
      <c r="N16" s="160">
        <f>K16+L16-M16</f>
        <v>1188.6681292204989</v>
      </c>
      <c r="O16" s="363"/>
      <c r="P16" s="363"/>
      <c r="Q16" s="160">
        <f t="shared" si="1"/>
        <v>1188.6681292204989</v>
      </c>
      <c r="R16" s="160">
        <f>J16-Q16</f>
        <v>293.33187077950106</v>
      </c>
      <c r="S16" s="630"/>
      <c r="T16" s="630"/>
      <c r="U16" s="153">
        <f>'справка №1-БАЛАНС'!C18</f>
        <v>342</v>
      </c>
      <c r="V16" s="631">
        <f t="shared" si="3"/>
        <v>-48.66812922049894</v>
      </c>
      <c r="AA16" s="630"/>
      <c r="AB16" s="630"/>
    </row>
    <row r="17" spans="1:38" s="358" customFormat="1" ht="14.25" customHeight="1">
      <c r="A17" s="524"/>
      <c r="B17" s="595" t="s">
        <v>556</v>
      </c>
      <c r="C17" s="597" t="s">
        <v>557</v>
      </c>
      <c r="D17" s="523">
        <f>SUM(D9:D16)</f>
        <v>129170</v>
      </c>
      <c r="E17" s="523">
        <f>SUM(E9:E16)</f>
        <v>9595</v>
      </c>
      <c r="F17" s="523">
        <f>SUM(F9:F16)</f>
        <v>3304</v>
      </c>
      <c r="G17" s="523">
        <f t="shared" si="4"/>
        <v>135461</v>
      </c>
      <c r="H17" s="523">
        <f>SUM(H9:H16)</f>
        <v>0</v>
      </c>
      <c r="I17" s="523">
        <f>SUM(I9:I16)</f>
        <v>0</v>
      </c>
      <c r="J17" s="523">
        <f>SUM(J9:J16)</f>
        <v>135461</v>
      </c>
      <c r="K17" s="523">
        <f>SUM(K9:K16)</f>
        <v>73023.275372730204</v>
      </c>
      <c r="L17" s="523">
        <f>SUM(L9:L16)</f>
        <v>8290</v>
      </c>
      <c r="M17" s="523"/>
      <c r="N17" s="523">
        <f>SUM(N9:N16)</f>
        <v>81322.275372730204</v>
      </c>
      <c r="O17" s="523">
        <f>SUM(O9:O16)</f>
        <v>0</v>
      </c>
      <c r="P17" s="523">
        <f>SUM(P9:P16)</f>
        <v>0</v>
      </c>
      <c r="Q17" s="523">
        <f>SUM(Q9:Q16)</f>
        <v>81322.275372730204</v>
      </c>
      <c r="R17" s="523">
        <f>SUM(R9:R16)</f>
        <v>54138.724627269803</v>
      </c>
      <c r="U17" s="523">
        <f>SUM(U9:U16)</f>
        <v>57264</v>
      </c>
      <c r="V17" s="632">
        <f>SUM(V9:V16)</f>
        <v>-3125.2753727301965</v>
      </c>
      <c r="AA17" s="640"/>
    </row>
    <row r="18" spans="1:38" ht="14.25" customHeight="1">
      <c r="A18" s="369" t="s">
        <v>558</v>
      </c>
      <c r="B18" s="370" t="s">
        <v>559</v>
      </c>
      <c r="C18" s="591" t="s">
        <v>560</v>
      </c>
      <c r="D18" s="599">
        <v>387</v>
      </c>
      <c r="E18" s="363"/>
      <c r="F18" s="363"/>
      <c r="G18" s="600">
        <f t="shared" si="4"/>
        <v>387</v>
      </c>
      <c r="H18" s="371"/>
      <c r="I18" s="371"/>
      <c r="J18" s="600">
        <f>G18+H18-I18</f>
        <v>387</v>
      </c>
      <c r="K18" s="363">
        <v>36</v>
      </c>
      <c r="L18" s="363">
        <v>4</v>
      </c>
      <c r="M18" s="371"/>
      <c r="N18" s="600">
        <f>K18+L18-M18</f>
        <v>40</v>
      </c>
      <c r="O18" s="371"/>
      <c r="P18" s="371"/>
      <c r="Q18" s="600">
        <f>N18+O18-P18</f>
        <v>40</v>
      </c>
      <c r="R18" s="600">
        <f>J18-Q18</f>
        <v>347</v>
      </c>
      <c r="U18" s="630">
        <f>R17-U17</f>
        <v>-3125.275372730197</v>
      </c>
    </row>
    <row r="19" spans="1:38" ht="14.25" customHeight="1">
      <c r="A19" s="372" t="s">
        <v>897</v>
      </c>
      <c r="B19" s="370" t="s">
        <v>561</v>
      </c>
      <c r="C19" s="591" t="s">
        <v>562</v>
      </c>
      <c r="D19" s="363"/>
      <c r="E19" s="363"/>
      <c r="F19" s="363"/>
      <c r="G19" s="160"/>
      <c r="H19" s="363"/>
      <c r="I19" s="363"/>
      <c r="J19" s="160"/>
      <c r="K19" s="363"/>
      <c r="L19" s="363"/>
      <c r="M19" s="363"/>
      <c r="N19" s="160"/>
      <c r="O19" s="363"/>
      <c r="P19" s="363"/>
      <c r="Q19" s="160"/>
      <c r="R19" s="160"/>
      <c r="AB19" s="630"/>
    </row>
    <row r="20" spans="1:38" ht="14.25" customHeight="1">
      <c r="A20" s="373" t="s">
        <v>563</v>
      </c>
      <c r="B20" s="360" t="s">
        <v>564</v>
      </c>
      <c r="C20" s="591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U20" s="630">
        <f>'справка №2-ОТЧЕТ ЗА ДОХОДИТЕ'!C11</f>
        <v>5836</v>
      </c>
      <c r="AA20" s="630"/>
    </row>
    <row r="21" spans="1:38" ht="14.25" customHeight="1">
      <c r="A21" s="362" t="s">
        <v>535</v>
      </c>
      <c r="B21" s="362" t="s">
        <v>565</v>
      </c>
      <c r="C21" s="591" t="s">
        <v>566</v>
      </c>
      <c r="D21" s="363">
        <v>46</v>
      </c>
      <c r="E21" s="363"/>
      <c r="F21" s="363"/>
      <c r="G21" s="160">
        <f>D21+E21-F21</f>
        <v>46</v>
      </c>
      <c r="H21" s="363"/>
      <c r="I21" s="363"/>
      <c r="J21" s="160">
        <f>G21+H21-I21</f>
        <v>46</v>
      </c>
      <c r="K21" s="363">
        <v>33</v>
      </c>
      <c r="L21" s="363">
        <v>2</v>
      </c>
      <c r="M21" s="363"/>
      <c r="N21" s="160">
        <f>K21+L21-M21</f>
        <v>35</v>
      </c>
      <c r="O21" s="363"/>
      <c r="P21" s="363"/>
      <c r="Q21" s="160">
        <f>N21+O21-P21</f>
        <v>35</v>
      </c>
      <c r="R21" s="160">
        <f>J21-Q21</f>
        <v>11</v>
      </c>
      <c r="U21" s="630">
        <f>L17+L25+L18</f>
        <v>8346</v>
      </c>
    </row>
    <row r="22" spans="1:38" ht="14.25" customHeight="1">
      <c r="A22" s="362" t="s">
        <v>538</v>
      </c>
      <c r="B22" s="362" t="s">
        <v>567</v>
      </c>
      <c r="C22" s="591" t="s">
        <v>568</v>
      </c>
      <c r="D22" s="363">
        <v>1382</v>
      </c>
      <c r="E22" s="363">
        <v>49</v>
      </c>
      <c r="F22" s="363"/>
      <c r="G22" s="160">
        <f>D22+E22-F22</f>
        <v>1431</v>
      </c>
      <c r="H22" s="363"/>
      <c r="I22" s="363"/>
      <c r="J22" s="160">
        <f>G22+H22-I22</f>
        <v>1431</v>
      </c>
      <c r="K22" s="363">
        <v>1286</v>
      </c>
      <c r="L22" s="363">
        <f>9+9+22</f>
        <v>40</v>
      </c>
      <c r="M22" s="363"/>
      <c r="N22" s="160">
        <f>K22+L22-M22</f>
        <v>1326</v>
      </c>
      <c r="O22" s="363"/>
      <c r="P22" s="363"/>
      <c r="Q22" s="160">
        <f>N22+O22-P22</f>
        <v>1326</v>
      </c>
      <c r="R22" s="160">
        <f>J22-Q22</f>
        <v>105</v>
      </c>
      <c r="U22" s="630">
        <f>U20-U21</f>
        <v>-2510</v>
      </c>
      <c r="AL22" s="630"/>
    </row>
    <row r="23" spans="1:38" ht="14.25" customHeight="1">
      <c r="A23" s="365" t="s">
        <v>541</v>
      </c>
      <c r="B23" s="365" t="s">
        <v>569</v>
      </c>
      <c r="C23" s="591" t="s">
        <v>570</v>
      </c>
      <c r="D23" s="363">
        <v>2</v>
      </c>
      <c r="E23" s="363"/>
      <c r="F23" s="363"/>
      <c r="G23" s="160">
        <f>D23+E23-F23</f>
        <v>2</v>
      </c>
      <c r="H23" s="363"/>
      <c r="I23" s="363"/>
      <c r="J23" s="160">
        <f>G23+H23-I23</f>
        <v>2</v>
      </c>
      <c r="K23" s="363">
        <v>2</v>
      </c>
      <c r="L23" s="363"/>
      <c r="M23" s="363"/>
      <c r="N23" s="160">
        <f>K23+L23-M23</f>
        <v>2</v>
      </c>
      <c r="O23" s="363"/>
      <c r="P23" s="363"/>
      <c r="Q23" s="160">
        <f>N23+O23-P23</f>
        <v>2</v>
      </c>
      <c r="R23" s="160">
        <f>J23-Q23</f>
        <v>0</v>
      </c>
      <c r="T23" s="630"/>
      <c r="AB23" s="630"/>
    </row>
    <row r="24" spans="1:38" ht="14.25" customHeight="1">
      <c r="A24" s="362" t="s">
        <v>544</v>
      </c>
      <c r="B24" s="361" t="s">
        <v>554</v>
      </c>
      <c r="C24" s="591" t="s">
        <v>571</v>
      </c>
      <c r="D24" s="363">
        <v>149</v>
      </c>
      <c r="E24" s="363"/>
      <c r="F24" s="363"/>
      <c r="G24" s="160">
        <f>D24+E24-F24</f>
        <v>149</v>
      </c>
      <c r="H24" s="363"/>
      <c r="I24" s="363"/>
      <c r="J24" s="160">
        <f>G24+H24-I24</f>
        <v>149</v>
      </c>
      <c r="K24" s="363">
        <v>118</v>
      </c>
      <c r="L24" s="363">
        <f>3+4+3</f>
        <v>10</v>
      </c>
      <c r="M24" s="363"/>
      <c r="N24" s="160">
        <f>K24+L24-M24</f>
        <v>128</v>
      </c>
      <c r="O24" s="363"/>
      <c r="P24" s="363"/>
      <c r="Q24" s="160">
        <f>N24+O24-P24</f>
        <v>128</v>
      </c>
      <c r="R24" s="160">
        <f>J24-Q24</f>
        <v>21</v>
      </c>
      <c r="U24" s="630"/>
    </row>
    <row r="25" spans="1:38" ht="14.25" customHeight="1">
      <c r="A25" s="524"/>
      <c r="B25" s="595" t="s">
        <v>822</v>
      </c>
      <c r="C25" s="596" t="s">
        <v>573</v>
      </c>
      <c r="D25" s="525">
        <f>SUM(D21:D24)</f>
        <v>1579</v>
      </c>
      <c r="E25" s="525">
        <f>SUM(E21:E24)</f>
        <v>49</v>
      </c>
      <c r="F25" s="525">
        <f>SUM(F21:F24)</f>
        <v>0</v>
      </c>
      <c r="G25" s="525">
        <f>D25+E25-F25</f>
        <v>1628</v>
      </c>
      <c r="H25" s="525">
        <f t="shared" ref="H25:M25" si="5">SUM(H21:H24)</f>
        <v>0</v>
      </c>
      <c r="I25" s="525">
        <f t="shared" si="5"/>
        <v>0</v>
      </c>
      <c r="J25" s="525">
        <f>SUM(J21:J24)</f>
        <v>1628</v>
      </c>
      <c r="K25" s="525">
        <f>SUM(K21:K24)</f>
        <v>1439</v>
      </c>
      <c r="L25" s="525">
        <f>SUM(L21:L24)</f>
        <v>52</v>
      </c>
      <c r="M25" s="525">
        <f t="shared" si="5"/>
        <v>0</v>
      </c>
      <c r="N25" s="525">
        <f>SUM(N21:N24)</f>
        <v>1491</v>
      </c>
      <c r="O25" s="525">
        <f>SUM(O21:O24)</f>
        <v>0</v>
      </c>
      <c r="P25" s="525">
        <f>SUM(P21:P24)</f>
        <v>0</v>
      </c>
      <c r="Q25" s="525">
        <f>SUM(Q21:Q24)</f>
        <v>1491</v>
      </c>
      <c r="R25" s="525">
        <f>SUM(R21:R24)</f>
        <v>137</v>
      </c>
      <c r="U25" s="630"/>
      <c r="Z25" s="630"/>
    </row>
    <row r="26" spans="1:38" ht="14.25" customHeight="1">
      <c r="A26" s="373" t="s">
        <v>898</v>
      </c>
      <c r="B26" s="374" t="s">
        <v>899</v>
      </c>
      <c r="C26" s="593"/>
      <c r="D26" s="375"/>
      <c r="E26" s="375"/>
      <c r="F26" s="375"/>
      <c r="G26" s="375"/>
      <c r="H26" s="375"/>
      <c r="I26" s="375"/>
      <c r="J26" s="375"/>
      <c r="K26" s="375"/>
      <c r="L26" s="375"/>
      <c r="M26" s="136"/>
      <c r="N26" s="375"/>
      <c r="O26" s="375"/>
      <c r="P26" s="375"/>
      <c r="Q26" s="375"/>
      <c r="R26" s="376"/>
      <c r="S26" s="630"/>
    </row>
    <row r="27" spans="1:38" ht="14.25" customHeight="1">
      <c r="A27" s="362" t="s">
        <v>535</v>
      </c>
      <c r="B27" s="377" t="s">
        <v>836</v>
      </c>
      <c r="C27" s="594" t="s">
        <v>574</v>
      </c>
      <c r="D27" s="161">
        <f>SUM(D28:D31)</f>
        <v>1563</v>
      </c>
      <c r="E27" s="161"/>
      <c r="F27" s="161">
        <f>SUM(F28:F31)</f>
        <v>0</v>
      </c>
      <c r="G27" s="161">
        <f>D27+E27-F27</f>
        <v>1563</v>
      </c>
      <c r="H27" s="161">
        <f>SUM(H28:H31)</f>
        <v>0</v>
      </c>
      <c r="I27" s="161">
        <f>SUM(I28:I31)</f>
        <v>0</v>
      </c>
      <c r="J27" s="161">
        <f t="shared" ref="J27:J37" si="6">G27+H27-I27</f>
        <v>1563</v>
      </c>
      <c r="K27" s="161">
        <f>SUM(K28:K31)</f>
        <v>0</v>
      </c>
      <c r="L27" s="161">
        <f>SUM(L28:L31)</f>
        <v>0</v>
      </c>
      <c r="M27" s="161">
        <f>SUM(M28:M31)</f>
        <v>0</v>
      </c>
      <c r="N27" s="161">
        <f t="shared" ref="N27:N39" si="7">K27+L27-M27</f>
        <v>0</v>
      </c>
      <c r="O27" s="161">
        <f>SUM(O28:O31)</f>
        <v>0</v>
      </c>
      <c r="P27" s="161">
        <f>SUM(P28:P31)</f>
        <v>0</v>
      </c>
      <c r="Q27" s="161">
        <f t="shared" ref="Q27:Q39" si="8">N27+O27-P27</f>
        <v>0</v>
      </c>
      <c r="R27" s="161">
        <f t="shared" ref="R27:R36" si="9">J27-Q27</f>
        <v>1563</v>
      </c>
    </row>
    <row r="28" spans="1:38" ht="14.25" customHeight="1">
      <c r="A28" s="362"/>
      <c r="B28" s="452" t="s">
        <v>105</v>
      </c>
      <c r="C28" s="591" t="s">
        <v>575</v>
      </c>
      <c r="D28" s="363">
        <v>0</v>
      </c>
      <c r="E28" s="363"/>
      <c r="F28" s="363"/>
      <c r="G28" s="160">
        <f t="shared" ref="G28:G36" si="10">D28+E28-F28</f>
        <v>0</v>
      </c>
      <c r="H28" s="363"/>
      <c r="I28" s="363"/>
      <c r="J28" s="160">
        <f t="shared" si="6"/>
        <v>0</v>
      </c>
      <c r="K28" s="363"/>
      <c r="L28" s="363"/>
      <c r="M28" s="363"/>
      <c r="N28" s="160">
        <f t="shared" si="7"/>
        <v>0</v>
      </c>
      <c r="O28" s="363"/>
      <c r="P28" s="363"/>
      <c r="Q28" s="160">
        <f t="shared" si="8"/>
        <v>0</v>
      </c>
      <c r="R28" s="160">
        <f t="shared" si="9"/>
        <v>0</v>
      </c>
    </row>
    <row r="29" spans="1:38" ht="14.25" customHeight="1">
      <c r="A29" s="362"/>
      <c r="B29" s="452" t="s">
        <v>107</v>
      </c>
      <c r="C29" s="591" t="s">
        <v>576</v>
      </c>
      <c r="D29" s="363">
        <v>0</v>
      </c>
      <c r="E29" s="363"/>
      <c r="F29" s="363"/>
      <c r="G29" s="160">
        <f t="shared" si="10"/>
        <v>0</v>
      </c>
      <c r="H29" s="363"/>
      <c r="I29" s="363"/>
      <c r="J29" s="160">
        <f t="shared" si="6"/>
        <v>0</v>
      </c>
      <c r="K29" s="363"/>
      <c r="L29" s="363"/>
      <c r="M29" s="363"/>
      <c r="N29" s="160">
        <f t="shared" si="7"/>
        <v>0</v>
      </c>
      <c r="O29" s="363"/>
      <c r="P29" s="363"/>
      <c r="Q29" s="160">
        <f t="shared" si="8"/>
        <v>0</v>
      </c>
      <c r="R29" s="160">
        <f t="shared" si="9"/>
        <v>0</v>
      </c>
    </row>
    <row r="30" spans="1:38" ht="14.25" customHeight="1">
      <c r="A30" s="362"/>
      <c r="B30" s="452" t="s">
        <v>111</v>
      </c>
      <c r="C30" s="591" t="s">
        <v>577</v>
      </c>
      <c r="D30" s="363">
        <v>0</v>
      </c>
      <c r="E30" s="363"/>
      <c r="F30" s="363"/>
      <c r="G30" s="160">
        <f t="shared" si="10"/>
        <v>0</v>
      </c>
      <c r="H30" s="363"/>
      <c r="I30" s="363"/>
      <c r="J30" s="160">
        <f t="shared" si="6"/>
        <v>0</v>
      </c>
      <c r="K30" s="363"/>
      <c r="L30" s="363"/>
      <c r="M30" s="363"/>
      <c r="N30" s="160">
        <f t="shared" si="7"/>
        <v>0</v>
      </c>
      <c r="O30" s="363"/>
      <c r="P30" s="363"/>
      <c r="Q30" s="160">
        <f t="shared" si="8"/>
        <v>0</v>
      </c>
      <c r="R30" s="160">
        <f t="shared" si="9"/>
        <v>0</v>
      </c>
    </row>
    <row r="31" spans="1:38" ht="14.25" customHeight="1">
      <c r="A31" s="362"/>
      <c r="B31" s="452" t="s">
        <v>113</v>
      </c>
      <c r="C31" s="591" t="s">
        <v>578</v>
      </c>
      <c r="D31" s="363">
        <v>1563</v>
      </c>
      <c r="E31" s="363"/>
      <c r="F31" s="363"/>
      <c r="G31" s="160">
        <f>D31+E31-F31</f>
        <v>1563</v>
      </c>
      <c r="H31" s="363"/>
      <c r="I31" s="363"/>
      <c r="J31" s="160">
        <f>G31+H31-I31</f>
        <v>1563</v>
      </c>
      <c r="K31" s="363"/>
      <c r="L31" s="363"/>
      <c r="M31" s="363"/>
      <c r="N31" s="160">
        <f t="shared" si="7"/>
        <v>0</v>
      </c>
      <c r="O31" s="363"/>
      <c r="P31" s="363"/>
      <c r="Q31" s="160">
        <f t="shared" si="8"/>
        <v>0</v>
      </c>
      <c r="R31" s="160">
        <f>J31-Q31</f>
        <v>1563</v>
      </c>
    </row>
    <row r="32" spans="1:38" ht="14.25" customHeight="1">
      <c r="A32" s="362" t="s">
        <v>538</v>
      </c>
      <c r="B32" s="377" t="s">
        <v>579</v>
      </c>
      <c r="C32" s="591" t="s">
        <v>580</v>
      </c>
      <c r="D32" s="160">
        <v>0</v>
      </c>
      <c r="E32" s="160"/>
      <c r="F32" s="160">
        <f>SUM(F33:F36)</f>
        <v>0</v>
      </c>
      <c r="G32" s="160">
        <f t="shared" si="10"/>
        <v>0</v>
      </c>
      <c r="H32" s="160">
        <f>SUM(H33:H36)</f>
        <v>0</v>
      </c>
      <c r="I32" s="160">
        <f>SUM(I33:I36)</f>
        <v>0</v>
      </c>
      <c r="J32" s="160">
        <f t="shared" si="6"/>
        <v>0</v>
      </c>
      <c r="K32" s="160">
        <f>SUM(K33:K36)</f>
        <v>0</v>
      </c>
      <c r="L32" s="160">
        <f>SUM(L33:L36)</f>
        <v>0</v>
      </c>
      <c r="M32" s="160">
        <f>SUM(M33:M36)</f>
        <v>0</v>
      </c>
      <c r="N32" s="160">
        <f t="shared" si="7"/>
        <v>0</v>
      </c>
      <c r="O32" s="160">
        <f>SUM(O33:O36)</f>
        <v>0</v>
      </c>
      <c r="P32" s="160">
        <f>SUM(P33:P36)</f>
        <v>0</v>
      </c>
      <c r="Q32" s="160">
        <f t="shared" si="8"/>
        <v>0</v>
      </c>
      <c r="R32" s="160">
        <f t="shared" si="9"/>
        <v>0</v>
      </c>
    </row>
    <row r="33" spans="1:20" ht="14.25" customHeight="1">
      <c r="A33" s="362"/>
      <c r="B33" s="453" t="s">
        <v>119</v>
      </c>
      <c r="C33" s="591" t="s">
        <v>581</v>
      </c>
      <c r="D33" s="363">
        <v>0</v>
      </c>
      <c r="E33" s="363"/>
      <c r="F33" s="363"/>
      <c r="G33" s="160">
        <f t="shared" si="10"/>
        <v>0</v>
      </c>
      <c r="H33" s="363"/>
      <c r="I33" s="363"/>
      <c r="J33" s="160">
        <f t="shared" si="6"/>
        <v>0</v>
      </c>
      <c r="K33" s="363"/>
      <c r="L33" s="363"/>
      <c r="M33" s="363"/>
      <c r="N33" s="160">
        <f t="shared" si="7"/>
        <v>0</v>
      </c>
      <c r="O33" s="363"/>
      <c r="P33" s="363"/>
      <c r="Q33" s="160">
        <f t="shared" si="8"/>
        <v>0</v>
      </c>
      <c r="R33" s="160">
        <f t="shared" si="9"/>
        <v>0</v>
      </c>
    </row>
    <row r="34" spans="1:20" ht="14.25" customHeight="1">
      <c r="A34" s="362"/>
      <c r="B34" s="453" t="s">
        <v>582</v>
      </c>
      <c r="C34" s="591" t="s">
        <v>583</v>
      </c>
      <c r="D34" s="363">
        <v>0</v>
      </c>
      <c r="E34" s="363"/>
      <c r="F34" s="363"/>
      <c r="G34" s="160">
        <f t="shared" si="10"/>
        <v>0</v>
      </c>
      <c r="H34" s="363"/>
      <c r="I34" s="363"/>
      <c r="J34" s="160">
        <f t="shared" si="6"/>
        <v>0</v>
      </c>
      <c r="K34" s="363"/>
      <c r="L34" s="363"/>
      <c r="M34" s="363"/>
      <c r="N34" s="160">
        <f t="shared" si="7"/>
        <v>0</v>
      </c>
      <c r="O34" s="363"/>
      <c r="P34" s="363"/>
      <c r="Q34" s="160">
        <f t="shared" si="8"/>
        <v>0</v>
      </c>
      <c r="R34" s="160">
        <f t="shared" si="9"/>
        <v>0</v>
      </c>
    </row>
    <row r="35" spans="1:20" ht="14.25" customHeight="1">
      <c r="A35" s="362"/>
      <c r="B35" s="453" t="s">
        <v>584</v>
      </c>
      <c r="C35" s="591" t="s">
        <v>585</v>
      </c>
      <c r="D35" s="363">
        <v>0</v>
      </c>
      <c r="E35" s="363"/>
      <c r="F35" s="363"/>
      <c r="G35" s="160">
        <f t="shared" si="10"/>
        <v>0</v>
      </c>
      <c r="H35" s="363"/>
      <c r="I35" s="363"/>
      <c r="J35" s="160">
        <f t="shared" si="6"/>
        <v>0</v>
      </c>
      <c r="K35" s="363"/>
      <c r="L35" s="363"/>
      <c r="M35" s="363"/>
      <c r="N35" s="160">
        <f t="shared" si="7"/>
        <v>0</v>
      </c>
      <c r="O35" s="363"/>
      <c r="P35" s="363"/>
      <c r="Q35" s="160">
        <f t="shared" si="8"/>
        <v>0</v>
      </c>
      <c r="R35" s="160">
        <f t="shared" si="9"/>
        <v>0</v>
      </c>
    </row>
    <row r="36" spans="1:20" ht="14.25" customHeight="1">
      <c r="A36" s="362"/>
      <c r="B36" s="378" t="s">
        <v>586</v>
      </c>
      <c r="C36" s="591" t="s">
        <v>587</v>
      </c>
      <c r="D36" s="363">
        <v>0</v>
      </c>
      <c r="E36" s="363"/>
      <c r="F36" s="363"/>
      <c r="G36" s="160">
        <f t="shared" si="10"/>
        <v>0</v>
      </c>
      <c r="H36" s="363"/>
      <c r="I36" s="363"/>
      <c r="J36" s="160">
        <f t="shared" si="6"/>
        <v>0</v>
      </c>
      <c r="K36" s="363"/>
      <c r="L36" s="363"/>
      <c r="M36" s="363"/>
      <c r="N36" s="160">
        <f t="shared" si="7"/>
        <v>0</v>
      </c>
      <c r="O36" s="363"/>
      <c r="P36" s="363"/>
      <c r="Q36" s="160">
        <f t="shared" si="8"/>
        <v>0</v>
      </c>
      <c r="R36" s="160">
        <f t="shared" si="9"/>
        <v>0</v>
      </c>
    </row>
    <row r="37" spans="1:20" ht="14.25" customHeight="1">
      <c r="A37" s="362" t="s">
        <v>541</v>
      </c>
      <c r="B37" s="378" t="s">
        <v>554</v>
      </c>
      <c r="C37" s="591" t="s">
        <v>588</v>
      </c>
      <c r="D37" s="363">
        <v>1734</v>
      </c>
      <c r="E37" s="363"/>
      <c r="F37" s="363"/>
      <c r="G37" s="160">
        <f>D37+E37-F37</f>
        <v>1734</v>
      </c>
      <c r="H37" s="363"/>
      <c r="I37" s="363"/>
      <c r="J37" s="160">
        <f t="shared" si="6"/>
        <v>1734</v>
      </c>
      <c r="K37" s="363"/>
      <c r="L37" s="363"/>
      <c r="M37" s="363"/>
      <c r="N37" s="160">
        <f t="shared" si="7"/>
        <v>0</v>
      </c>
      <c r="O37" s="363"/>
      <c r="P37" s="363"/>
      <c r="Q37" s="160">
        <f t="shared" si="8"/>
        <v>0</v>
      </c>
      <c r="R37" s="160">
        <f>J37-Q37</f>
        <v>1734</v>
      </c>
    </row>
    <row r="38" spans="1:20" ht="14.25" customHeight="1">
      <c r="A38" s="522"/>
      <c r="B38" s="595" t="s">
        <v>837</v>
      </c>
      <c r="C38" s="597" t="s">
        <v>590</v>
      </c>
      <c r="D38" s="523">
        <f>D27+D32+D37</f>
        <v>3297</v>
      </c>
      <c r="E38" s="523">
        <f>E27+E32+E37</f>
        <v>0</v>
      </c>
      <c r="F38" s="523">
        <f>F27+F32+F37</f>
        <v>0</v>
      </c>
      <c r="G38" s="523">
        <f>D38+E38-F38</f>
        <v>3297</v>
      </c>
      <c r="H38" s="523">
        <f>H27+H32+H37</f>
        <v>0</v>
      </c>
      <c r="I38" s="523">
        <f>I27+I32+I37</f>
        <v>0</v>
      </c>
      <c r="J38" s="523">
        <f>G38+H38-I38</f>
        <v>3297</v>
      </c>
      <c r="K38" s="523">
        <f>K27+K32+K37</f>
        <v>0</v>
      </c>
      <c r="L38" s="523">
        <f>L27+L32+L37</f>
        <v>0</v>
      </c>
      <c r="M38" s="523">
        <f>M27+M32+M37</f>
        <v>0</v>
      </c>
      <c r="N38" s="523">
        <f t="shared" si="7"/>
        <v>0</v>
      </c>
      <c r="O38" s="523">
        <f>O27+O32+O37</f>
        <v>0</v>
      </c>
      <c r="P38" s="523">
        <f>P27+P32+P37</f>
        <v>0</v>
      </c>
      <c r="Q38" s="523">
        <f t="shared" si="8"/>
        <v>0</v>
      </c>
      <c r="R38" s="523">
        <f>J38-Q38</f>
        <v>3297</v>
      </c>
    </row>
    <row r="39" spans="1:20" ht="14.25" customHeight="1">
      <c r="A39" s="369" t="s">
        <v>591</v>
      </c>
      <c r="B39" s="369" t="s">
        <v>592</v>
      </c>
      <c r="C39" s="591" t="s">
        <v>593</v>
      </c>
      <c r="D39" s="160">
        <v>-5692</v>
      </c>
      <c r="E39" s="363"/>
      <c r="F39" s="363"/>
      <c r="G39" s="160">
        <f>D39+-E39+F39</f>
        <v>-5692</v>
      </c>
      <c r="H39" s="363"/>
      <c r="I39" s="363"/>
      <c r="J39" s="160">
        <f>G39+H39-I39</f>
        <v>-5692</v>
      </c>
      <c r="K39" s="363"/>
      <c r="L39" s="363"/>
      <c r="M39" s="363"/>
      <c r="N39" s="160">
        <f t="shared" si="7"/>
        <v>0</v>
      </c>
      <c r="O39" s="363"/>
      <c r="P39" s="363"/>
      <c r="Q39" s="160">
        <f t="shared" si="8"/>
        <v>0</v>
      </c>
      <c r="R39" s="160">
        <f>J39-Q39</f>
        <v>-5692</v>
      </c>
    </row>
    <row r="40" spans="1:20" ht="14.25" customHeight="1">
      <c r="A40" s="522"/>
      <c r="B40" s="524" t="s">
        <v>594</v>
      </c>
      <c r="C40" s="597" t="s">
        <v>595</v>
      </c>
      <c r="D40" s="523">
        <f>D17+D18+D19+D25+D38+D39</f>
        <v>128741</v>
      </c>
      <c r="E40" s="523">
        <f t="shared" ref="E40:K40" si="11">E17+E18+E19+E25+E38+E39</f>
        <v>9644</v>
      </c>
      <c r="F40" s="523">
        <f t="shared" si="11"/>
        <v>3304</v>
      </c>
      <c r="G40" s="523">
        <f t="shared" si="11"/>
        <v>135081</v>
      </c>
      <c r="H40" s="523">
        <f t="shared" si="11"/>
        <v>0</v>
      </c>
      <c r="I40" s="523">
        <f t="shared" si="11"/>
        <v>0</v>
      </c>
      <c r="J40" s="523">
        <f t="shared" si="11"/>
        <v>135081</v>
      </c>
      <c r="K40" s="523">
        <f t="shared" si="11"/>
        <v>74498.275372730204</v>
      </c>
      <c r="L40" s="523">
        <f>L17+L18+L19+L25+L38+L39</f>
        <v>8346</v>
      </c>
      <c r="M40" s="523">
        <f t="shared" ref="M40:P40" si="12">M17+M18+M19+M25+M38+M39</f>
        <v>0</v>
      </c>
      <c r="N40" s="523">
        <f t="shared" si="12"/>
        <v>82853.275372730204</v>
      </c>
      <c r="O40" s="523">
        <f t="shared" si="12"/>
        <v>0</v>
      </c>
      <c r="P40" s="523">
        <f t="shared" si="12"/>
        <v>0</v>
      </c>
      <c r="Q40" s="523">
        <f>Q17+Q18+Q19+Q25+Q38+Q39</f>
        <v>82853.275372730204</v>
      </c>
      <c r="R40" s="523">
        <f>R17+R18+R19+R25+R38+R39</f>
        <v>52227.724627269803</v>
      </c>
      <c r="T40" s="630"/>
    </row>
    <row r="41" spans="1:20" ht="14.25" customHeight="1">
      <c r="A41" s="379"/>
      <c r="B41" s="454" t="s">
        <v>596</v>
      </c>
      <c r="C41" s="586"/>
      <c r="D41" s="380"/>
      <c r="E41" s="380"/>
      <c r="F41" s="380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</row>
    <row r="42" spans="1:20" ht="14.25" customHeight="1">
      <c r="A42" s="379"/>
      <c r="C42" s="586"/>
      <c r="D42" s="382"/>
      <c r="E42" s="382"/>
      <c r="F42" s="382"/>
      <c r="G42" s="383"/>
      <c r="H42" s="383"/>
      <c r="I42" s="383"/>
      <c r="J42" s="502"/>
      <c r="K42" s="502"/>
      <c r="L42" s="502"/>
      <c r="M42" s="383"/>
      <c r="N42" s="383"/>
      <c r="O42" s="383"/>
      <c r="P42" s="383"/>
      <c r="Q42" s="383"/>
      <c r="R42" s="502"/>
    </row>
    <row r="43" spans="1:20" ht="14.25" customHeight="1">
      <c r="A43" s="379"/>
      <c r="B43" s="379"/>
      <c r="C43" s="586"/>
      <c r="D43" s="382"/>
      <c r="E43" s="382"/>
      <c r="F43" s="382"/>
      <c r="G43" s="383"/>
      <c r="H43" s="502"/>
      <c r="I43" s="383"/>
      <c r="J43" s="502"/>
      <c r="K43" s="383"/>
      <c r="L43" s="502"/>
      <c r="M43" s="383"/>
      <c r="N43" s="383"/>
      <c r="O43" s="383"/>
      <c r="P43" s="383"/>
      <c r="Q43" s="383"/>
      <c r="R43" s="502"/>
    </row>
    <row r="44" spans="1:20" ht="14.25" customHeight="1">
      <c r="A44" s="379">
        <v>8</v>
      </c>
      <c r="B44" s="384" t="str">
        <f>'справка №1-БАЛАНС'!A98</f>
        <v>Дата на съставяне: 14.08.2018</v>
      </c>
      <c r="C44" s="587"/>
      <c r="D44" s="385"/>
      <c r="E44" s="385"/>
      <c r="F44" s="385"/>
      <c r="G44" s="635"/>
      <c r="H44" s="386" t="str">
        <f>'справка №1-БАЛАНС'!C97</f>
        <v>Съставител:Н.Николов</v>
      </c>
      <c r="I44" s="386"/>
      <c r="J44" s="386"/>
      <c r="K44" s="385"/>
      <c r="L44" s="641"/>
      <c r="M44" s="656" t="s">
        <v>844</v>
      </c>
      <c r="N44" s="657"/>
      <c r="O44" s="657"/>
      <c r="P44" s="385"/>
      <c r="Q44" s="385"/>
      <c r="R44" s="641"/>
    </row>
    <row r="45" spans="1:20" ht="14.25" customHeight="1">
      <c r="A45" s="347"/>
      <c r="B45" s="347"/>
      <c r="C45" s="588"/>
      <c r="D45" s="387"/>
      <c r="E45" s="387"/>
      <c r="F45" s="387"/>
      <c r="G45" s="347"/>
      <c r="H45" s="347"/>
      <c r="I45" s="347"/>
      <c r="J45" s="347"/>
      <c r="K45" s="347"/>
      <c r="L45" s="501"/>
      <c r="M45" s="347"/>
      <c r="N45" s="347"/>
      <c r="O45" s="347"/>
      <c r="P45" s="347"/>
      <c r="Q45" s="347"/>
      <c r="R45" s="347"/>
    </row>
    <row r="46" spans="1:20" ht="14.25" customHeight="1">
      <c r="A46" s="347"/>
      <c r="B46" s="347"/>
      <c r="C46" s="588"/>
      <c r="D46" s="387"/>
      <c r="E46" s="387"/>
      <c r="F46" s="387"/>
      <c r="G46" s="347"/>
      <c r="H46" s="347"/>
      <c r="I46" s="347"/>
      <c r="J46" s="347"/>
      <c r="K46" s="347"/>
      <c r="L46" s="347"/>
      <c r="M46" s="347"/>
      <c r="N46" s="347"/>
      <c r="O46" s="347"/>
      <c r="P46" s="347"/>
      <c r="Q46" s="347"/>
      <c r="R46" s="347"/>
    </row>
    <row r="47" spans="1:20" ht="14.25" customHeight="1">
      <c r="A47" s="347"/>
      <c r="B47" s="347"/>
      <c r="C47" s="588"/>
      <c r="D47" s="387"/>
      <c r="E47" s="387"/>
      <c r="F47" s="387"/>
      <c r="G47" s="347"/>
      <c r="H47" s="347"/>
      <c r="I47" s="347"/>
      <c r="J47" s="347"/>
      <c r="K47" s="347"/>
      <c r="L47" s="347"/>
      <c r="M47" s="347"/>
      <c r="N47" s="347"/>
      <c r="O47" s="347"/>
      <c r="P47" s="347"/>
      <c r="Q47" s="347"/>
      <c r="R47" s="347"/>
    </row>
    <row r="48" spans="1:20" ht="14.25" customHeight="1">
      <c r="A48" s="347"/>
      <c r="B48" s="347"/>
      <c r="C48" s="588"/>
      <c r="D48" s="387"/>
      <c r="E48" s="387"/>
      <c r="F48" s="387"/>
      <c r="G48" s="347"/>
      <c r="H48" s="347"/>
      <c r="I48" s="347"/>
      <c r="J48" s="347"/>
      <c r="K48" s="347"/>
      <c r="L48" s="347"/>
      <c r="M48" s="347"/>
      <c r="N48" s="347"/>
      <c r="O48" s="347"/>
      <c r="P48" s="347"/>
      <c r="Q48" s="347"/>
      <c r="R48" s="347"/>
    </row>
    <row r="49" spans="1:18" ht="14.25" customHeight="1">
      <c r="A49" s="347"/>
      <c r="B49" s="347"/>
      <c r="C49" s="588"/>
      <c r="D49" s="387"/>
      <c r="E49" s="387"/>
      <c r="F49" s="387"/>
      <c r="G49" s="347"/>
      <c r="H49" s="347"/>
      <c r="I49" s="347"/>
      <c r="J49" s="347"/>
      <c r="K49" s="347"/>
      <c r="L49" s="347"/>
      <c r="M49" s="347"/>
      <c r="N49" s="347"/>
      <c r="O49" s="347"/>
      <c r="P49" s="347"/>
      <c r="Q49" s="347"/>
      <c r="R49" s="347"/>
    </row>
    <row r="50" spans="1:18" ht="14.25" customHeight="1">
      <c r="A50" s="347"/>
      <c r="B50" s="347"/>
      <c r="C50" s="588"/>
      <c r="D50" s="387"/>
      <c r="E50" s="387"/>
      <c r="F50" s="387"/>
      <c r="G50" s="347"/>
      <c r="H50" s="347"/>
      <c r="I50" s="347"/>
      <c r="J50" s="347"/>
      <c r="K50" s="347"/>
      <c r="L50" s="347"/>
      <c r="M50" s="347"/>
      <c r="N50" s="347"/>
      <c r="O50" s="347"/>
      <c r="P50" s="347"/>
      <c r="Q50" s="347"/>
      <c r="R50" s="347"/>
    </row>
    <row r="51" spans="1:18" ht="14.25" customHeight="1">
      <c r="D51" s="367"/>
      <c r="E51" s="367"/>
      <c r="F51" s="367"/>
    </row>
    <row r="52" spans="1:18" ht="14.25" customHeight="1">
      <c r="D52" s="367"/>
      <c r="E52" s="367"/>
      <c r="F52" s="367"/>
    </row>
    <row r="53" spans="1:18" ht="14.25" customHeight="1">
      <c r="D53" s="367"/>
      <c r="E53" s="367"/>
      <c r="F53" s="367"/>
    </row>
    <row r="54" spans="1:18" ht="14.25" customHeight="1">
      <c r="D54" s="367"/>
      <c r="E54" s="367"/>
      <c r="F54" s="367"/>
    </row>
    <row r="55" spans="1:18" ht="14.25" customHeight="1">
      <c r="D55" s="367"/>
      <c r="E55" s="367"/>
      <c r="F55" s="367"/>
    </row>
    <row r="56" spans="1:18" ht="14.25" customHeight="1">
      <c r="D56" s="367"/>
      <c r="E56" s="367"/>
      <c r="F56" s="367"/>
    </row>
    <row r="57" spans="1:18" ht="14.25" customHeight="1">
      <c r="D57" s="367"/>
      <c r="E57" s="367"/>
      <c r="F57" s="367"/>
    </row>
    <row r="58" spans="1:18" ht="14.25" customHeight="1">
      <c r="D58" s="367"/>
      <c r="E58" s="367"/>
      <c r="F58" s="367"/>
    </row>
    <row r="59" spans="1:18" ht="14.25" customHeight="1">
      <c r="D59" s="367"/>
      <c r="E59" s="367"/>
      <c r="F59" s="367"/>
    </row>
    <row r="60" spans="1:18" ht="14.25" customHeight="1">
      <c r="D60" s="367"/>
      <c r="E60" s="367"/>
      <c r="F60" s="367"/>
    </row>
    <row r="61" spans="1:18" ht="14.25" customHeight="1">
      <c r="D61" s="367"/>
      <c r="E61" s="367"/>
      <c r="F61" s="367"/>
    </row>
    <row r="62" spans="1:18" ht="14.25" customHeight="1">
      <c r="D62" s="367"/>
      <c r="E62" s="367"/>
      <c r="F62" s="367"/>
    </row>
    <row r="63" spans="1:18" ht="14.25" customHeight="1">
      <c r="D63" s="367"/>
      <c r="E63" s="367"/>
      <c r="F63" s="367"/>
    </row>
    <row r="64" spans="1:18" ht="14.25" customHeight="1">
      <c r="D64" s="367"/>
      <c r="E64" s="367"/>
      <c r="F64" s="367"/>
    </row>
    <row r="65" spans="4:6" ht="14.25" customHeight="1">
      <c r="D65" s="367"/>
      <c r="E65" s="367"/>
      <c r="F65" s="367"/>
    </row>
    <row r="66" spans="4:6" ht="14.25" customHeight="1">
      <c r="D66" s="367"/>
      <c r="E66" s="367"/>
      <c r="F66" s="367"/>
    </row>
    <row r="67" spans="4:6" ht="14.25" customHeight="1">
      <c r="D67" s="367"/>
      <c r="E67" s="367"/>
      <c r="F67" s="367"/>
    </row>
    <row r="68" spans="4:6" ht="14.25" customHeight="1">
      <c r="E68" s="367"/>
      <c r="F68" s="367"/>
    </row>
    <row r="69" spans="4:6" ht="14.25" customHeight="1">
      <c r="E69" s="367"/>
      <c r="F69" s="367"/>
    </row>
    <row r="70" spans="4:6" ht="14.25" customHeight="1">
      <c r="E70" s="367"/>
      <c r="F70" s="367"/>
    </row>
    <row r="71" spans="4:6" ht="14.25" customHeight="1">
      <c r="E71" s="367"/>
      <c r="F71" s="367"/>
    </row>
    <row r="72" spans="4:6" ht="14.25" customHeight="1">
      <c r="E72" s="367"/>
      <c r="F72" s="367"/>
    </row>
    <row r="73" spans="4:6" ht="14.25" customHeight="1">
      <c r="E73" s="367"/>
      <c r="F73" s="367"/>
    </row>
    <row r="74" spans="4:6" ht="14.25" customHeight="1">
      <c r="E74" s="367"/>
      <c r="F74" s="367"/>
    </row>
    <row r="75" spans="4:6" ht="14.25" customHeight="1">
      <c r="E75" s="367"/>
      <c r="F75" s="367"/>
    </row>
    <row r="76" spans="4:6" ht="14.25" customHeight="1">
      <c r="E76" s="367"/>
      <c r="F76" s="367"/>
    </row>
    <row r="77" spans="4:6" ht="14.25" customHeight="1">
      <c r="E77" s="367"/>
      <c r="F77" s="367"/>
    </row>
    <row r="78" spans="4:6" ht="14.25" customHeight="1">
      <c r="E78" s="367"/>
      <c r="F78" s="367"/>
    </row>
    <row r="79" spans="4:6" ht="14.25" customHeight="1">
      <c r="E79" s="367"/>
      <c r="F79" s="367"/>
    </row>
    <row r="80" spans="4:6" ht="14.25" customHeight="1">
      <c r="E80" s="367"/>
      <c r="F80" s="367"/>
    </row>
    <row r="81" spans="5:6" ht="14.25" customHeight="1">
      <c r="E81" s="367"/>
      <c r="F81" s="367"/>
    </row>
    <row r="82" spans="5:6" ht="14.25" customHeight="1">
      <c r="E82" s="367"/>
      <c r="F82" s="367"/>
    </row>
    <row r="83" spans="5:6" ht="14.25" customHeight="1">
      <c r="E83" s="367"/>
      <c r="F83" s="367"/>
    </row>
    <row r="84" spans="5:6" ht="14.25" customHeight="1">
      <c r="E84" s="367"/>
      <c r="F84" s="367"/>
    </row>
    <row r="85" spans="5:6" ht="14.25" customHeight="1">
      <c r="E85" s="367"/>
      <c r="F85" s="367"/>
    </row>
    <row r="86" spans="5:6" ht="14.25" customHeight="1">
      <c r="E86" s="367"/>
      <c r="F86" s="367"/>
    </row>
    <row r="87" spans="5:6" ht="14.25" customHeight="1">
      <c r="E87" s="367"/>
      <c r="F87" s="367"/>
    </row>
    <row r="88" spans="5:6" ht="14.25" customHeight="1">
      <c r="E88" s="367"/>
      <c r="F88" s="367"/>
    </row>
    <row r="89" spans="5:6" ht="14.25" customHeight="1">
      <c r="E89" s="367"/>
      <c r="F89" s="367"/>
    </row>
    <row r="90" spans="5:6" ht="14.25" customHeight="1">
      <c r="E90" s="367"/>
      <c r="F90" s="367"/>
    </row>
    <row r="91" spans="5:6" ht="14.25" customHeight="1">
      <c r="E91" s="367"/>
      <c r="F91" s="367"/>
    </row>
    <row r="92" spans="5:6" ht="14.25" customHeight="1">
      <c r="E92" s="367"/>
      <c r="F92" s="367"/>
    </row>
    <row r="93" spans="5:6" ht="14.25" customHeight="1">
      <c r="E93" s="367"/>
      <c r="F93" s="367"/>
    </row>
    <row r="94" spans="5:6" ht="14.25" customHeight="1">
      <c r="E94" s="367"/>
      <c r="F94" s="367"/>
    </row>
    <row r="95" spans="5:6" ht="14.25" customHeight="1">
      <c r="E95" s="367"/>
      <c r="F95" s="367"/>
    </row>
    <row r="96" spans="5:6" ht="14.25" customHeight="1">
      <c r="E96" s="367"/>
      <c r="F96" s="367"/>
    </row>
    <row r="97" spans="5:6" ht="14.25" customHeight="1">
      <c r="E97" s="367"/>
      <c r="F97" s="367"/>
    </row>
    <row r="98" spans="5:6" ht="14.25" customHeight="1">
      <c r="E98" s="367"/>
      <c r="F98" s="367"/>
    </row>
    <row r="99" spans="5:6" ht="14.25" customHeight="1">
      <c r="E99" s="367"/>
      <c r="F99" s="367"/>
    </row>
    <row r="100" spans="5:6" ht="14.25" customHeight="1">
      <c r="E100" s="367"/>
      <c r="F100" s="367"/>
    </row>
    <row r="101" spans="5:6" ht="14.25" customHeight="1">
      <c r="E101" s="367"/>
      <c r="F101" s="367"/>
    </row>
    <row r="102" spans="5:6" ht="14.25" customHeight="1">
      <c r="E102" s="367"/>
      <c r="F102" s="367"/>
    </row>
    <row r="103" spans="5:6" ht="14.25" customHeight="1">
      <c r="E103" s="367"/>
      <c r="F103" s="367"/>
    </row>
    <row r="104" spans="5:6" ht="14.25" customHeight="1">
      <c r="E104" s="367"/>
      <c r="F104" s="367"/>
    </row>
    <row r="105" spans="5:6" ht="14.25" customHeight="1">
      <c r="E105" s="367"/>
      <c r="F105" s="367"/>
    </row>
    <row r="106" spans="5:6" ht="14.25" customHeight="1">
      <c r="E106" s="367"/>
      <c r="F106" s="367"/>
    </row>
    <row r="107" spans="5:6" ht="14.25" customHeight="1">
      <c r="E107" s="367"/>
      <c r="F107" s="367"/>
    </row>
    <row r="108" spans="5:6" ht="14.25" customHeight="1">
      <c r="E108" s="367"/>
      <c r="F108" s="367"/>
    </row>
    <row r="109" spans="5:6" ht="14.25" customHeight="1">
      <c r="E109" s="367"/>
      <c r="F109" s="367"/>
    </row>
    <row r="110" spans="5:6" ht="14.25" customHeight="1">
      <c r="E110" s="367"/>
      <c r="F110" s="367"/>
    </row>
    <row r="111" spans="5:6" ht="14.25" customHeight="1">
      <c r="E111" s="367"/>
      <c r="F111" s="367"/>
    </row>
    <row r="112" spans="5:6" ht="14.25" customHeight="1">
      <c r="E112" s="367"/>
      <c r="F112" s="367"/>
    </row>
    <row r="113" spans="5:6" ht="14.25" customHeight="1">
      <c r="E113" s="367"/>
      <c r="F113" s="367"/>
    </row>
    <row r="114" spans="5:6" ht="14.25" customHeight="1">
      <c r="E114" s="367"/>
      <c r="F114" s="367"/>
    </row>
    <row r="115" spans="5:6" ht="14.25" customHeight="1">
      <c r="E115" s="367"/>
      <c r="F115" s="367"/>
    </row>
    <row r="116" spans="5:6" ht="14.25" customHeight="1">
      <c r="E116" s="367"/>
      <c r="F116" s="367"/>
    </row>
    <row r="117" spans="5:6" ht="14.25" customHeight="1">
      <c r="E117" s="367"/>
      <c r="F117" s="367"/>
    </row>
    <row r="118" spans="5:6" ht="14.25" customHeight="1">
      <c r="E118" s="367"/>
      <c r="F118" s="367"/>
    </row>
    <row r="119" spans="5:6" ht="14.25" customHeight="1">
      <c r="E119" s="367"/>
      <c r="F119" s="367"/>
    </row>
    <row r="120" spans="5:6" ht="14.25" customHeight="1">
      <c r="E120" s="367"/>
      <c r="F120" s="367"/>
    </row>
    <row r="121" spans="5:6" ht="14.25" customHeight="1">
      <c r="E121" s="367"/>
      <c r="F121" s="367"/>
    </row>
    <row r="122" spans="5:6" ht="14.25" customHeight="1">
      <c r="E122" s="367"/>
      <c r="F122" s="367"/>
    </row>
    <row r="123" spans="5:6" ht="14.25" customHeight="1">
      <c r="E123" s="367"/>
      <c r="F123" s="367"/>
    </row>
    <row r="124" spans="5:6" ht="14.25" customHeight="1">
      <c r="E124" s="367"/>
      <c r="F124" s="367"/>
    </row>
    <row r="125" spans="5:6" ht="14.25" customHeight="1">
      <c r="E125" s="367"/>
      <c r="F125" s="367"/>
    </row>
    <row r="126" spans="5:6" ht="14.25" customHeight="1">
      <c r="E126" s="367"/>
      <c r="F126" s="367"/>
    </row>
    <row r="127" spans="5:6" ht="14.25" customHeight="1">
      <c r="E127" s="367"/>
      <c r="F127" s="367"/>
    </row>
    <row r="128" spans="5:6" ht="14.25" customHeight="1">
      <c r="E128" s="367"/>
      <c r="F128" s="367"/>
    </row>
    <row r="129" spans="5:6" ht="14.25" customHeight="1">
      <c r="E129" s="367"/>
      <c r="F129" s="367"/>
    </row>
    <row r="130" spans="5:6" ht="14.25" customHeight="1">
      <c r="E130" s="367"/>
      <c r="F130" s="367"/>
    </row>
    <row r="131" spans="5:6" ht="14.25" customHeight="1">
      <c r="E131" s="367"/>
      <c r="F131" s="367"/>
    </row>
    <row r="132" spans="5:6" ht="14.25" customHeight="1">
      <c r="E132" s="367"/>
      <c r="F132" s="367"/>
    </row>
    <row r="133" spans="5:6" ht="14.25" customHeight="1">
      <c r="E133" s="367"/>
      <c r="F133" s="367"/>
    </row>
    <row r="134" spans="5:6" ht="14.25" customHeight="1">
      <c r="E134" s="367"/>
      <c r="F134" s="367"/>
    </row>
    <row r="135" spans="5:6" ht="14.25" customHeight="1">
      <c r="E135" s="367"/>
      <c r="F135" s="367"/>
    </row>
    <row r="136" spans="5:6" ht="14.25" customHeight="1">
      <c r="E136" s="367"/>
      <c r="F136" s="367"/>
    </row>
    <row r="137" spans="5:6" ht="14.25" customHeight="1">
      <c r="E137" s="367"/>
      <c r="F137" s="367"/>
    </row>
    <row r="138" spans="5:6" ht="14.25" customHeight="1">
      <c r="E138" s="367"/>
      <c r="F138" s="367"/>
    </row>
    <row r="139" spans="5:6" ht="14.25" customHeight="1">
      <c r="E139" s="367"/>
      <c r="F139" s="367"/>
    </row>
    <row r="140" spans="5:6" ht="14.25" customHeight="1">
      <c r="E140" s="367"/>
      <c r="F140" s="367"/>
    </row>
    <row r="141" spans="5:6" ht="14.25" customHeight="1">
      <c r="E141" s="367"/>
      <c r="F141" s="367"/>
    </row>
    <row r="142" spans="5:6" ht="14.25" customHeight="1">
      <c r="E142" s="367"/>
      <c r="F142" s="367"/>
    </row>
    <row r="143" spans="5:6" ht="14.25" customHeight="1">
      <c r="E143" s="367"/>
      <c r="F143" s="367"/>
    </row>
    <row r="144" spans="5:6" ht="14.25" customHeight="1">
      <c r="E144" s="367"/>
      <c r="F144" s="367"/>
    </row>
    <row r="145" spans="5:6" ht="14.25" customHeight="1">
      <c r="E145" s="367"/>
      <c r="F145" s="367"/>
    </row>
    <row r="146" spans="5:6" ht="14.25" customHeight="1">
      <c r="E146" s="367"/>
      <c r="F146" s="367"/>
    </row>
    <row r="147" spans="5:6" ht="14.25" customHeight="1">
      <c r="E147" s="367"/>
      <c r="F147" s="367"/>
    </row>
    <row r="148" spans="5:6" ht="14.25" customHeight="1">
      <c r="E148" s="367"/>
      <c r="F148" s="367"/>
    </row>
    <row r="149" spans="5:6" ht="14.25" customHeight="1">
      <c r="E149" s="367"/>
      <c r="F149" s="367"/>
    </row>
    <row r="150" spans="5:6" ht="14.25" customHeight="1">
      <c r="E150" s="367"/>
      <c r="F150" s="367"/>
    </row>
    <row r="151" spans="5:6" ht="14.25" customHeight="1">
      <c r="E151" s="367"/>
      <c r="F151" s="367"/>
    </row>
    <row r="152" spans="5:6" ht="14.25" customHeight="1">
      <c r="E152" s="367"/>
      <c r="F152" s="367"/>
    </row>
    <row r="153" spans="5:6" ht="14.25" customHeight="1">
      <c r="E153" s="367"/>
      <c r="F153" s="367"/>
    </row>
    <row r="154" spans="5:6" ht="14.25" customHeight="1">
      <c r="E154" s="367"/>
      <c r="F154" s="367"/>
    </row>
    <row r="155" spans="5:6" ht="14.25" customHeight="1">
      <c r="E155" s="367"/>
      <c r="F155" s="367"/>
    </row>
    <row r="156" spans="5:6" ht="14.25" customHeight="1">
      <c r="E156" s="367"/>
      <c r="F156" s="367"/>
    </row>
    <row r="157" spans="5:6" ht="14.25" customHeight="1">
      <c r="E157" s="367"/>
      <c r="F157" s="367"/>
    </row>
    <row r="158" spans="5:6" ht="14.25" customHeight="1">
      <c r="E158" s="367"/>
      <c r="F158" s="367"/>
    </row>
    <row r="159" spans="5:6" ht="14.25" customHeight="1">
      <c r="E159" s="367"/>
      <c r="F159" s="367"/>
    </row>
    <row r="160" spans="5:6" ht="14.25" customHeight="1">
      <c r="E160" s="367"/>
      <c r="F160" s="367"/>
    </row>
    <row r="161" spans="5:6" ht="14.25" customHeight="1">
      <c r="E161" s="367"/>
      <c r="F161" s="367"/>
    </row>
    <row r="162" spans="5:6" ht="14.25" customHeight="1">
      <c r="E162" s="367"/>
      <c r="F162" s="367"/>
    </row>
    <row r="163" spans="5:6" ht="14.25" customHeight="1">
      <c r="E163" s="367"/>
      <c r="F163" s="367"/>
    </row>
    <row r="164" spans="5:6" ht="14.25" customHeight="1">
      <c r="E164" s="367"/>
      <c r="F164" s="367"/>
    </row>
    <row r="165" spans="5:6" ht="14.25" customHeight="1">
      <c r="E165" s="367"/>
      <c r="F165" s="367"/>
    </row>
    <row r="166" spans="5:6" ht="14.25" customHeight="1">
      <c r="E166" s="367"/>
      <c r="F166" s="367"/>
    </row>
    <row r="167" spans="5:6" ht="14.25" customHeight="1">
      <c r="E167" s="367"/>
      <c r="F167" s="367"/>
    </row>
    <row r="168" spans="5:6" ht="14.25" customHeight="1">
      <c r="E168" s="367"/>
      <c r="F168" s="367"/>
    </row>
    <row r="169" spans="5:6" ht="14.25" customHeight="1">
      <c r="E169" s="367"/>
      <c r="F169" s="367"/>
    </row>
    <row r="170" spans="5:6" ht="14.25" customHeight="1">
      <c r="E170" s="367"/>
      <c r="F170" s="367"/>
    </row>
    <row r="171" spans="5:6" ht="14.25" customHeight="1">
      <c r="E171" s="367"/>
      <c r="F171" s="367"/>
    </row>
    <row r="172" spans="5:6" ht="14.25" customHeight="1">
      <c r="E172" s="367"/>
      <c r="F172" s="367"/>
    </row>
    <row r="173" spans="5:6" ht="14.25" customHeight="1">
      <c r="E173" s="367"/>
      <c r="F173" s="367"/>
    </row>
    <row r="174" spans="5:6" ht="14.25" customHeight="1">
      <c r="E174" s="367"/>
      <c r="F174" s="367"/>
    </row>
    <row r="175" spans="5:6" ht="14.25" customHeight="1">
      <c r="E175" s="367"/>
      <c r="F175" s="367"/>
    </row>
    <row r="176" spans="5:6" ht="14.25" customHeight="1">
      <c r="E176" s="367"/>
      <c r="F176" s="367"/>
    </row>
    <row r="177" spans="5:6" ht="14.25" customHeight="1">
      <c r="E177" s="367"/>
      <c r="F177" s="367"/>
    </row>
    <row r="178" spans="5:6" ht="14.25" customHeight="1">
      <c r="E178" s="367"/>
      <c r="F178" s="367"/>
    </row>
    <row r="179" spans="5:6" ht="14.25" customHeight="1">
      <c r="E179" s="367"/>
      <c r="F179" s="367"/>
    </row>
    <row r="180" spans="5:6" ht="14.25" customHeight="1">
      <c r="E180" s="367"/>
      <c r="F180" s="367"/>
    </row>
    <row r="181" spans="5:6" ht="14.25" customHeight="1">
      <c r="E181" s="367"/>
      <c r="F181" s="367"/>
    </row>
    <row r="182" spans="5:6" ht="14.25" customHeight="1">
      <c r="E182" s="367"/>
      <c r="F182" s="367"/>
    </row>
    <row r="183" spans="5:6" ht="14.25" customHeight="1">
      <c r="E183" s="367"/>
      <c r="F183" s="367"/>
    </row>
    <row r="184" spans="5:6" ht="14.25" customHeight="1">
      <c r="E184" s="367"/>
      <c r="F184" s="367"/>
    </row>
    <row r="185" spans="5:6" ht="14.25" customHeight="1">
      <c r="E185" s="367"/>
      <c r="F185" s="367"/>
    </row>
    <row r="186" spans="5:6" ht="14.25" customHeight="1">
      <c r="E186" s="367"/>
      <c r="F186" s="367"/>
    </row>
    <row r="187" spans="5:6" ht="14.25" customHeight="1">
      <c r="E187" s="367"/>
      <c r="F187" s="367"/>
    </row>
    <row r="188" spans="5:6" ht="14.25" customHeight="1">
      <c r="E188" s="367"/>
      <c r="F188" s="367"/>
    </row>
    <row r="189" spans="5:6" ht="14.25" customHeight="1">
      <c r="E189" s="367"/>
      <c r="F189" s="367"/>
    </row>
    <row r="190" spans="5:6" ht="14.25" customHeight="1">
      <c r="E190" s="367"/>
      <c r="F190" s="367"/>
    </row>
    <row r="191" spans="5:6" ht="14.25" customHeight="1">
      <c r="E191" s="367"/>
      <c r="F191" s="367"/>
    </row>
    <row r="192" spans="5:6" ht="14.25" customHeight="1">
      <c r="E192" s="367"/>
      <c r="F192" s="367"/>
    </row>
    <row r="193" spans="5:6" ht="14.25" customHeight="1">
      <c r="E193" s="367"/>
      <c r="F193" s="367"/>
    </row>
    <row r="194" spans="5:6" ht="14.25" customHeight="1">
      <c r="E194" s="367"/>
      <c r="F194" s="367"/>
    </row>
    <row r="195" spans="5:6" ht="14.25" customHeight="1">
      <c r="E195" s="367"/>
      <c r="F195" s="367"/>
    </row>
    <row r="196" spans="5:6" ht="14.25" customHeight="1">
      <c r="E196" s="367"/>
      <c r="F196" s="367"/>
    </row>
    <row r="197" spans="5:6" ht="14.25" customHeight="1">
      <c r="E197" s="367"/>
      <c r="F197" s="367"/>
    </row>
    <row r="198" spans="5:6" ht="14.25" customHeight="1">
      <c r="E198" s="367"/>
      <c r="F198" s="367"/>
    </row>
    <row r="199" spans="5:6" ht="14.25" customHeight="1">
      <c r="E199" s="367"/>
      <c r="F199" s="367"/>
    </row>
    <row r="200" spans="5:6" ht="14.25" customHeight="1">
      <c r="E200" s="367"/>
      <c r="F200" s="367"/>
    </row>
    <row r="201" spans="5:6" ht="14.25" customHeight="1">
      <c r="E201" s="367"/>
      <c r="F201" s="367"/>
    </row>
    <row r="202" spans="5:6" ht="14.25" customHeight="1">
      <c r="E202" s="367"/>
      <c r="F202" s="367"/>
    </row>
    <row r="203" spans="5:6" ht="14.25" customHeight="1">
      <c r="E203" s="367"/>
      <c r="F203" s="367"/>
    </row>
    <row r="204" spans="5:6" ht="14.25" customHeight="1">
      <c r="E204" s="367"/>
      <c r="F204" s="367"/>
    </row>
    <row r="205" spans="5:6" ht="14.25" customHeight="1">
      <c r="E205" s="367"/>
      <c r="F205" s="367"/>
    </row>
    <row r="206" spans="5:6" ht="14.25" customHeight="1">
      <c r="E206" s="367"/>
      <c r="F206" s="367"/>
    </row>
    <row r="207" spans="5:6" ht="14.25" customHeight="1">
      <c r="E207" s="367"/>
      <c r="F207" s="367"/>
    </row>
    <row r="208" spans="5:6" ht="14.25" customHeight="1">
      <c r="E208" s="367"/>
      <c r="F208" s="367"/>
    </row>
    <row r="209" spans="5:6" ht="14.25" customHeight="1">
      <c r="E209" s="367"/>
      <c r="F209" s="367"/>
    </row>
    <row r="210" spans="5:6" ht="14.25" customHeight="1">
      <c r="E210" s="367"/>
      <c r="F210" s="367"/>
    </row>
    <row r="211" spans="5:6" ht="14.25" customHeight="1">
      <c r="E211" s="367"/>
      <c r="F211" s="367"/>
    </row>
    <row r="212" spans="5:6" ht="14.25" customHeight="1">
      <c r="E212" s="367"/>
      <c r="F212" s="367"/>
    </row>
    <row r="213" spans="5:6" ht="14.25" customHeight="1">
      <c r="E213" s="367"/>
      <c r="F213" s="367"/>
    </row>
    <row r="214" spans="5:6" ht="14.25" customHeight="1">
      <c r="E214" s="367"/>
      <c r="F214" s="367"/>
    </row>
    <row r="215" spans="5:6" ht="14.25" customHeight="1">
      <c r="E215" s="367"/>
      <c r="F215" s="367"/>
    </row>
    <row r="216" spans="5:6" ht="14.25" customHeight="1">
      <c r="E216" s="367"/>
      <c r="F216" s="367"/>
    </row>
    <row r="217" spans="5:6" ht="14.25" customHeight="1">
      <c r="E217" s="367"/>
      <c r="F217" s="367"/>
    </row>
    <row r="218" spans="5:6" ht="14.25" customHeight="1">
      <c r="E218" s="367"/>
      <c r="F218" s="367"/>
    </row>
    <row r="219" spans="5:6" ht="14.25" customHeight="1">
      <c r="E219" s="367"/>
      <c r="F219" s="367"/>
    </row>
    <row r="220" spans="5:6" ht="14.25" customHeight="1">
      <c r="E220" s="367"/>
      <c r="F220" s="367"/>
    </row>
    <row r="221" spans="5:6" ht="14.25" customHeight="1">
      <c r="E221" s="367"/>
      <c r="F221" s="367"/>
    </row>
    <row r="222" spans="5:6" ht="14.25" customHeight="1">
      <c r="E222" s="367"/>
      <c r="F222" s="367"/>
    </row>
    <row r="223" spans="5:6" ht="14.25" customHeight="1">
      <c r="E223" s="367"/>
      <c r="F223" s="367"/>
    </row>
    <row r="224" spans="5:6" ht="14.25" customHeight="1">
      <c r="E224" s="367"/>
      <c r="F224" s="367"/>
    </row>
    <row r="225" spans="5:6" ht="14.25" customHeight="1">
      <c r="E225" s="367"/>
      <c r="F225" s="367"/>
    </row>
    <row r="226" spans="5:6" ht="14.25" customHeight="1">
      <c r="E226" s="367"/>
      <c r="F226" s="367"/>
    </row>
    <row r="227" spans="5:6" ht="14.25" customHeight="1">
      <c r="E227" s="367"/>
      <c r="F227" s="367"/>
    </row>
    <row r="228" spans="5:6" ht="14.25" customHeight="1">
      <c r="E228" s="367"/>
      <c r="F228" s="367"/>
    </row>
    <row r="229" spans="5:6" ht="14.25" customHeight="1">
      <c r="E229" s="367"/>
      <c r="F229" s="367"/>
    </row>
    <row r="230" spans="5:6" ht="14.25" customHeight="1">
      <c r="E230" s="367"/>
      <c r="F230" s="367"/>
    </row>
    <row r="231" spans="5:6" ht="14.25" customHeight="1">
      <c r="E231" s="367"/>
      <c r="F231" s="367"/>
    </row>
    <row r="232" spans="5:6" ht="14.25" customHeight="1">
      <c r="E232" s="367"/>
      <c r="F232" s="367"/>
    </row>
  </sheetData>
  <mergeCells count="11">
    <mergeCell ref="R5:R6"/>
    <mergeCell ref="A5:B6"/>
    <mergeCell ref="C5:C6"/>
    <mergeCell ref="M44:O44"/>
    <mergeCell ref="J5:J6"/>
    <mergeCell ref="Q5:Q6"/>
    <mergeCell ref="M3:N3"/>
    <mergeCell ref="A2:B2"/>
    <mergeCell ref="C2:H2"/>
    <mergeCell ref="A3:B3"/>
    <mergeCell ref="C3:E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M9:M16 F12:F16 K21:M24 F9:F10 D9:E16 O9:P16 H18:I19 O39:P39 K39:M39 H39:I39 O33:P37 K33:M37 H33:I37 D33:F37 O28:P31 K28:M31 H28:I31 D28:F31 O21:P24 M26 H21:I24 D21:F24 O18:P19 K18:M19 E39:F39 H9:I16 L9 K9:K16 U9:U16" xr:uid="{00000000-0002-0000-0400-000000000000}">
      <formula1>0</formula1>
      <formula2>9999999999999990</formula2>
    </dataValidation>
  </dataValidations>
  <printOptions horizontalCentered="1"/>
  <pageMargins left="0.31496062992125984" right="0.19685039370078741" top="0.72" bottom="0.51181102362204722" header="0.15748031496062992" footer="0.51181102362204722"/>
  <pageSetup paperSize="9" scale="67" fitToHeight="1000" orientation="landscape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B115"/>
  <sheetViews>
    <sheetView zoomScale="130" workbookViewId="0">
      <selection activeCell="C98" sqref="C98"/>
    </sheetView>
  </sheetViews>
  <sheetFormatPr defaultColWidth="10.6640625" defaultRowHeight="12"/>
  <cols>
    <col min="1" max="1" width="39.109375" style="2" customWidth="1"/>
    <col min="2" max="2" width="10.44140625" style="476" customWidth="1"/>
    <col min="3" max="3" width="22.6640625" style="2" customWidth="1"/>
    <col min="4" max="4" width="15.88671875" style="2" bestFit="1" customWidth="1"/>
    <col min="5" max="5" width="13.109375" style="2" customWidth="1"/>
    <col min="6" max="6" width="14.88671875" style="2" customWidth="1"/>
    <col min="7" max="26" width="10.6640625" style="2" hidden="1" customWidth="1"/>
    <col min="27" max="16384" width="10.6640625" style="2"/>
  </cols>
  <sheetData>
    <row r="1" spans="1:15">
      <c r="A1" s="687" t="s">
        <v>597</v>
      </c>
      <c r="B1" s="687"/>
      <c r="C1" s="687"/>
      <c r="D1" s="687"/>
      <c r="E1" s="687"/>
      <c r="F1" s="41"/>
    </row>
    <row r="2" spans="1:15">
      <c r="A2" s="91"/>
      <c r="B2" s="461"/>
      <c r="C2" s="92"/>
      <c r="D2" s="35"/>
      <c r="E2" s="114"/>
      <c r="F2" s="29"/>
    </row>
    <row r="3" spans="1:15" ht="13.2">
      <c r="A3" s="93" t="s">
        <v>379</v>
      </c>
      <c r="B3" s="691" t="str">
        <f>'справка №1-БАЛАНС'!E3</f>
        <v>"Индустриален капитал-холдинг" АД</v>
      </c>
      <c r="C3" s="692"/>
      <c r="D3" s="460" t="s">
        <v>2</v>
      </c>
      <c r="E3" s="35">
        <f>'справка №1-БАЛАНС'!H3</f>
        <v>121619055</v>
      </c>
      <c r="F3" s="112"/>
      <c r="G3" s="3"/>
      <c r="H3" s="3"/>
      <c r="I3" s="3"/>
      <c r="J3" s="3"/>
      <c r="K3" s="3"/>
      <c r="L3" s="3"/>
      <c r="M3" s="3"/>
      <c r="N3" s="3"/>
      <c r="O3" s="3"/>
    </row>
    <row r="4" spans="1:15" ht="13.8">
      <c r="A4" s="94" t="s">
        <v>4</v>
      </c>
      <c r="B4" s="688" t="str">
        <f>'справка №1-БАЛАНС'!E5</f>
        <v>01.01.2018-30.06.2018</v>
      </c>
      <c r="C4" s="689"/>
      <c r="D4" s="115" t="s">
        <v>3</v>
      </c>
      <c r="E4" s="444">
        <f>'справка №1-БАЛАНС'!H4</f>
        <v>61</v>
      </c>
      <c r="F4" s="75"/>
      <c r="G4" s="43"/>
      <c r="H4" s="43"/>
      <c r="I4" s="43"/>
      <c r="J4" s="43"/>
      <c r="K4" s="43"/>
      <c r="L4" s="43"/>
      <c r="M4" s="43"/>
      <c r="N4" s="43"/>
      <c r="O4" s="43"/>
    </row>
    <row r="5" spans="1:15">
      <c r="A5" s="95" t="s">
        <v>598</v>
      </c>
      <c r="B5" s="462"/>
      <c r="C5" s="96"/>
      <c r="D5" s="35"/>
      <c r="E5" s="97" t="s">
        <v>599</v>
      </c>
    </row>
    <row r="6" spans="1:15" s="30" customFormat="1" ht="11.4">
      <c r="A6" s="61" t="s">
        <v>459</v>
      </c>
      <c r="B6" s="463" t="s">
        <v>7</v>
      </c>
      <c r="C6" s="62" t="s">
        <v>600</v>
      </c>
      <c r="D6" s="42" t="s">
        <v>601</v>
      </c>
      <c r="E6" s="42"/>
      <c r="F6" s="38"/>
      <c r="G6" s="39"/>
      <c r="H6" s="39"/>
      <c r="I6" s="39"/>
      <c r="J6" s="39"/>
      <c r="K6" s="39"/>
      <c r="L6" s="39"/>
      <c r="M6" s="39"/>
      <c r="N6" s="39"/>
    </row>
    <row r="7" spans="1:15" s="116" customFormat="1" ht="11.4">
      <c r="A7" s="456"/>
      <c r="B7" s="445"/>
      <c r="C7" s="457"/>
      <c r="D7" s="36" t="s">
        <v>602</v>
      </c>
      <c r="E7" s="458" t="s">
        <v>603</v>
      </c>
      <c r="F7" s="459"/>
      <c r="G7" s="37"/>
      <c r="H7" s="37"/>
      <c r="I7" s="37"/>
      <c r="J7" s="37"/>
      <c r="K7" s="37"/>
      <c r="L7" s="37"/>
      <c r="M7" s="37"/>
      <c r="N7" s="37"/>
      <c r="O7" s="37"/>
    </row>
    <row r="8" spans="1:15" s="450" customFormat="1" ht="10.199999999999999">
      <c r="A8" s="446" t="s">
        <v>13</v>
      </c>
      <c r="B8" s="447" t="s">
        <v>14</v>
      </c>
      <c r="C8" s="446">
        <v>1</v>
      </c>
      <c r="D8" s="446">
        <v>2</v>
      </c>
      <c r="E8" s="446">
        <v>3</v>
      </c>
      <c r="F8" s="448"/>
      <c r="G8" s="449"/>
      <c r="H8" s="449"/>
      <c r="I8" s="449"/>
      <c r="J8" s="449"/>
      <c r="K8" s="449"/>
      <c r="L8" s="449"/>
      <c r="M8" s="449"/>
      <c r="N8" s="449"/>
      <c r="O8" s="449"/>
    </row>
    <row r="9" spans="1:15">
      <c r="A9" s="63" t="s">
        <v>604</v>
      </c>
      <c r="B9" s="464" t="s">
        <v>605</v>
      </c>
      <c r="C9" s="167"/>
      <c r="D9" s="167"/>
      <c r="E9" s="165">
        <f>C9-D9</f>
        <v>0</v>
      </c>
      <c r="F9" s="34"/>
    </row>
    <row r="10" spans="1:15">
      <c r="A10" s="63" t="s">
        <v>606</v>
      </c>
      <c r="B10" s="465"/>
      <c r="C10" s="165"/>
      <c r="D10" s="165"/>
      <c r="E10" s="165"/>
      <c r="F10" s="34"/>
    </row>
    <row r="11" spans="1:15">
      <c r="A11" s="64" t="s">
        <v>607</v>
      </c>
      <c r="B11" s="466" t="s">
        <v>608</v>
      </c>
      <c r="C11" s="165">
        <f>SUM(C12:C14)</f>
        <v>4029</v>
      </c>
      <c r="D11" s="165">
        <f>SUM(D12:D14)</f>
        <v>0</v>
      </c>
      <c r="E11" s="165">
        <f>SUM(E12:E14)</f>
        <v>4029</v>
      </c>
      <c r="F11" s="34"/>
      <c r="G11" s="35"/>
      <c r="H11" s="35"/>
      <c r="I11" s="35"/>
      <c r="J11" s="35"/>
      <c r="K11" s="35"/>
      <c r="L11" s="35"/>
      <c r="M11" s="35"/>
      <c r="N11" s="35"/>
      <c r="O11" s="35"/>
    </row>
    <row r="12" spans="1:15">
      <c r="A12" s="64" t="s">
        <v>609</v>
      </c>
      <c r="B12" s="466" t="s">
        <v>610</v>
      </c>
      <c r="C12" s="167"/>
      <c r="D12" s="167"/>
      <c r="E12" s="165">
        <f t="shared" ref="E12:E42" si="0">C12-D12</f>
        <v>0</v>
      </c>
      <c r="F12" s="34"/>
    </row>
    <row r="13" spans="1:15">
      <c r="A13" s="64" t="s">
        <v>611</v>
      </c>
      <c r="B13" s="466" t="s">
        <v>612</v>
      </c>
      <c r="C13" s="167"/>
      <c r="D13" s="167"/>
      <c r="E13" s="165">
        <f t="shared" si="0"/>
        <v>0</v>
      </c>
      <c r="F13" s="34"/>
    </row>
    <row r="14" spans="1:15">
      <c r="A14" s="64" t="s">
        <v>613</v>
      </c>
      <c r="B14" s="466" t="s">
        <v>614</v>
      </c>
      <c r="C14" s="167">
        <f>'справка №1-БАЛАНС'!C47</f>
        <v>4029</v>
      </c>
      <c r="D14" s="167"/>
      <c r="E14" s="165">
        <f t="shared" si="0"/>
        <v>4029</v>
      </c>
      <c r="F14" s="34"/>
    </row>
    <row r="15" spans="1:15">
      <c r="A15" s="64" t="s">
        <v>615</v>
      </c>
      <c r="B15" s="466" t="s">
        <v>616</v>
      </c>
      <c r="C15" s="167">
        <f>'справка №1-БАЛАНС'!C48</f>
        <v>0</v>
      </c>
      <c r="D15" s="167"/>
      <c r="E15" s="165">
        <f t="shared" si="0"/>
        <v>0</v>
      </c>
      <c r="F15" s="34"/>
    </row>
    <row r="16" spans="1:15">
      <c r="A16" s="64" t="s">
        <v>617</v>
      </c>
      <c r="B16" s="466" t="s">
        <v>618</v>
      </c>
      <c r="C16" s="165">
        <f>+C17+C18</f>
        <v>0</v>
      </c>
      <c r="D16" s="165">
        <f>+D17+D18</f>
        <v>0</v>
      </c>
      <c r="E16" s="165">
        <f t="shared" si="0"/>
        <v>0</v>
      </c>
      <c r="F16" s="34"/>
      <c r="G16" s="35"/>
      <c r="H16" s="35"/>
      <c r="I16" s="35"/>
      <c r="J16" s="35"/>
      <c r="K16" s="35"/>
      <c r="L16" s="35"/>
      <c r="M16" s="35"/>
      <c r="N16" s="35"/>
      <c r="O16" s="35"/>
    </row>
    <row r="17" spans="1:15">
      <c r="A17" s="64" t="s">
        <v>619</v>
      </c>
      <c r="B17" s="466" t="s">
        <v>620</v>
      </c>
      <c r="C17" s="167">
        <f>'справка №1-БАЛАНС'!C49</f>
        <v>0</v>
      </c>
      <c r="D17" s="167"/>
      <c r="E17" s="165">
        <f t="shared" si="0"/>
        <v>0</v>
      </c>
      <c r="F17" s="34"/>
    </row>
    <row r="18" spans="1:15">
      <c r="A18" s="64" t="s">
        <v>613</v>
      </c>
      <c r="B18" s="466" t="s">
        <v>621</v>
      </c>
      <c r="C18" s="167"/>
      <c r="D18" s="167"/>
      <c r="E18" s="165">
        <f t="shared" si="0"/>
        <v>0</v>
      </c>
      <c r="F18" s="34"/>
    </row>
    <row r="19" spans="1:15">
      <c r="A19" s="65" t="s">
        <v>622</v>
      </c>
      <c r="B19" s="464" t="s">
        <v>623</v>
      </c>
      <c r="C19" s="199">
        <f>C11+C15+C16</f>
        <v>4029</v>
      </c>
      <c r="D19" s="199">
        <f>D11+D15+D16</f>
        <v>0</v>
      </c>
      <c r="E19" s="199">
        <f>E11+E15+E16</f>
        <v>4029</v>
      </c>
      <c r="F19" s="34"/>
      <c r="G19" s="35"/>
      <c r="H19" s="35"/>
      <c r="I19" s="35"/>
      <c r="J19" s="35"/>
      <c r="K19" s="35"/>
      <c r="L19" s="35"/>
      <c r="M19" s="35"/>
      <c r="N19" s="35"/>
      <c r="O19" s="35"/>
    </row>
    <row r="20" spans="1:15">
      <c r="A20" s="63" t="s">
        <v>624</v>
      </c>
      <c r="B20" s="465"/>
      <c r="C20" s="165"/>
      <c r="D20" s="165"/>
      <c r="E20" s="165">
        <f t="shared" si="0"/>
        <v>0</v>
      </c>
      <c r="F20" s="34"/>
    </row>
    <row r="21" spans="1:15">
      <c r="A21" s="64" t="s">
        <v>625</v>
      </c>
      <c r="B21" s="464" t="s">
        <v>626</v>
      </c>
      <c r="C21" s="167">
        <f>'справка №1-БАЛАНС'!C54</f>
        <v>131</v>
      </c>
      <c r="D21" s="167"/>
      <c r="E21" s="165">
        <f t="shared" si="0"/>
        <v>131</v>
      </c>
      <c r="F21" s="34"/>
    </row>
    <row r="22" spans="1:15">
      <c r="A22" s="64"/>
      <c r="B22" s="465"/>
      <c r="C22" s="165"/>
      <c r="D22" s="165"/>
      <c r="E22" s="165"/>
      <c r="F22" s="34"/>
    </row>
    <row r="23" spans="1:15">
      <c r="A23" s="63" t="s">
        <v>627</v>
      </c>
      <c r="B23" s="467"/>
      <c r="C23" s="165"/>
      <c r="D23" s="165"/>
      <c r="E23" s="165"/>
      <c r="F23" s="34"/>
    </row>
    <row r="24" spans="1:15">
      <c r="A24" s="64" t="s">
        <v>628</v>
      </c>
      <c r="B24" s="466" t="s">
        <v>629</v>
      </c>
      <c r="C24" s="165">
        <f>SUM(C25:C27)</f>
        <v>0</v>
      </c>
      <c r="D24" s="165">
        <f>SUM(D25:D27)</f>
        <v>0</v>
      </c>
      <c r="E24" s="165">
        <f>SUM(E25:E27)</f>
        <v>0</v>
      </c>
      <c r="F24" s="34"/>
      <c r="G24" s="35"/>
      <c r="H24" s="35"/>
      <c r="I24" s="35"/>
      <c r="J24" s="35"/>
      <c r="K24" s="35"/>
      <c r="L24" s="35"/>
      <c r="M24" s="35"/>
      <c r="N24" s="35"/>
      <c r="O24" s="35"/>
    </row>
    <row r="25" spans="1:15">
      <c r="A25" s="64" t="s">
        <v>630</v>
      </c>
      <c r="B25" s="466" t="s">
        <v>631</v>
      </c>
      <c r="C25" s="167"/>
      <c r="D25" s="167"/>
      <c r="E25" s="165">
        <f t="shared" si="0"/>
        <v>0</v>
      </c>
      <c r="F25" s="34"/>
    </row>
    <row r="26" spans="1:15">
      <c r="A26" s="64" t="s">
        <v>632</v>
      </c>
      <c r="B26" s="466" t="s">
        <v>633</v>
      </c>
      <c r="C26" s="167"/>
      <c r="D26" s="167"/>
      <c r="E26" s="165">
        <f t="shared" si="0"/>
        <v>0</v>
      </c>
      <c r="F26" s="34"/>
    </row>
    <row r="27" spans="1:15">
      <c r="A27" s="64" t="s">
        <v>634</v>
      </c>
      <c r="B27" s="466" t="s">
        <v>635</v>
      </c>
      <c r="C27" s="167">
        <f>'справка №1-БАЛАНС'!C67</f>
        <v>0</v>
      </c>
      <c r="D27" s="167">
        <f>C27</f>
        <v>0</v>
      </c>
      <c r="E27" s="165">
        <f t="shared" si="0"/>
        <v>0</v>
      </c>
      <c r="F27" s="34"/>
    </row>
    <row r="28" spans="1:15">
      <c r="A28" s="64" t="s">
        <v>636</v>
      </c>
      <c r="B28" s="466" t="s">
        <v>637</v>
      </c>
      <c r="C28" s="167">
        <f>'справка №1-БАЛАНС'!C68</f>
        <v>42090</v>
      </c>
      <c r="D28" s="167">
        <f>C28</f>
        <v>42090</v>
      </c>
      <c r="E28" s="165">
        <f t="shared" si="0"/>
        <v>0</v>
      </c>
      <c r="F28" s="34"/>
    </row>
    <row r="29" spans="1:15">
      <c r="A29" s="64" t="s">
        <v>638</v>
      </c>
      <c r="B29" s="466" t="s">
        <v>639</v>
      </c>
      <c r="C29" s="167">
        <f>'справка №1-БАЛАНС'!C69</f>
        <v>5152</v>
      </c>
      <c r="D29" s="167">
        <f>C29</f>
        <v>5152</v>
      </c>
      <c r="E29" s="165">
        <f t="shared" si="0"/>
        <v>0</v>
      </c>
      <c r="F29" s="34"/>
    </row>
    <row r="30" spans="1:15">
      <c r="A30" s="64" t="s">
        <v>640</v>
      </c>
      <c r="B30" s="466" t="s">
        <v>641</v>
      </c>
      <c r="C30" s="167">
        <f>'справка №1-БАЛАНС'!C70</f>
        <v>0</v>
      </c>
      <c r="D30" s="167">
        <f>C30</f>
        <v>0</v>
      </c>
      <c r="E30" s="165">
        <f>C30-D30</f>
        <v>0</v>
      </c>
      <c r="F30" s="34"/>
    </row>
    <row r="31" spans="1:15">
      <c r="A31" s="64" t="s">
        <v>642</v>
      </c>
      <c r="B31" s="466" t="s">
        <v>643</v>
      </c>
      <c r="C31" s="167">
        <f>'справка №1-БАЛАНС'!C71</f>
        <v>209</v>
      </c>
      <c r="D31" s="167">
        <f>C31</f>
        <v>209</v>
      </c>
      <c r="E31" s="165">
        <f>C31-D31</f>
        <v>0</v>
      </c>
      <c r="F31" s="34"/>
    </row>
    <row r="32" spans="1:15">
      <c r="A32" s="64" t="s">
        <v>644</v>
      </c>
      <c r="B32" s="466" t="s">
        <v>645</v>
      </c>
      <c r="C32" s="167"/>
      <c r="D32" s="167"/>
      <c r="E32" s="165">
        <f t="shared" si="0"/>
        <v>0</v>
      </c>
      <c r="F32" s="34"/>
    </row>
    <row r="33" spans="1:27">
      <c r="A33" s="64" t="s">
        <v>646</v>
      </c>
      <c r="B33" s="466" t="s">
        <v>647</v>
      </c>
      <c r="C33" s="165">
        <f>SUM(C34:C37)</f>
        <v>3430</v>
      </c>
      <c r="D33" s="165">
        <f>SUM(D34:D37)</f>
        <v>3430</v>
      </c>
      <c r="E33" s="165">
        <f>SUM(E34:E37)</f>
        <v>0</v>
      </c>
      <c r="F33" s="34"/>
      <c r="G33" s="35"/>
      <c r="H33" s="35"/>
      <c r="I33" s="35"/>
      <c r="J33" s="35"/>
      <c r="K33" s="35"/>
      <c r="L33" s="35"/>
      <c r="M33" s="35"/>
      <c r="N33" s="35"/>
      <c r="O33" s="35"/>
    </row>
    <row r="34" spans="1:27">
      <c r="A34" s="64" t="s">
        <v>648</v>
      </c>
      <c r="B34" s="466" t="s">
        <v>649</v>
      </c>
      <c r="C34" s="167"/>
      <c r="D34" s="167"/>
      <c r="E34" s="165">
        <f t="shared" si="0"/>
        <v>0</v>
      </c>
      <c r="F34" s="34"/>
    </row>
    <row r="35" spans="1:27">
      <c r="A35" s="64" t="s">
        <v>650</v>
      </c>
      <c r="B35" s="466" t="s">
        <v>651</v>
      </c>
      <c r="C35" s="167">
        <f>'справка №1-БАЛАНС'!C72</f>
        <v>3430</v>
      </c>
      <c r="D35" s="167">
        <f>C35</f>
        <v>3430</v>
      </c>
      <c r="E35" s="165">
        <f t="shared" si="0"/>
        <v>0</v>
      </c>
      <c r="F35" s="34"/>
    </row>
    <row r="36" spans="1:27">
      <c r="A36" s="64" t="s">
        <v>652</v>
      </c>
      <c r="B36" s="466" t="s">
        <v>653</v>
      </c>
      <c r="C36" s="167"/>
      <c r="D36" s="167"/>
      <c r="E36" s="165">
        <f t="shared" si="0"/>
        <v>0</v>
      </c>
      <c r="F36" s="34"/>
    </row>
    <row r="37" spans="1:27">
      <c r="A37" s="64" t="s">
        <v>654</v>
      </c>
      <c r="B37" s="466" t="s">
        <v>655</v>
      </c>
      <c r="C37" s="167"/>
      <c r="D37" s="167"/>
      <c r="E37" s="165">
        <f t="shared" si="0"/>
        <v>0</v>
      </c>
      <c r="F37" s="34"/>
    </row>
    <row r="38" spans="1:27">
      <c r="A38" s="64" t="s">
        <v>656</v>
      </c>
      <c r="B38" s="466" t="s">
        <v>657</v>
      </c>
      <c r="C38" s="165">
        <f>SUM(C39:C42)</f>
        <v>371</v>
      </c>
      <c r="D38" s="165">
        <f>SUM(D39:D42)</f>
        <v>371</v>
      </c>
      <c r="E38" s="165">
        <f>SUM(E39:E42)</f>
        <v>0</v>
      </c>
      <c r="F38" s="34"/>
      <c r="G38" s="35"/>
      <c r="H38" s="35"/>
      <c r="I38" s="35"/>
      <c r="J38" s="35"/>
      <c r="K38" s="35"/>
      <c r="L38" s="35"/>
      <c r="M38" s="35"/>
      <c r="N38" s="35"/>
      <c r="O38" s="35"/>
    </row>
    <row r="39" spans="1:27">
      <c r="A39" s="64" t="s">
        <v>658</v>
      </c>
      <c r="B39" s="466" t="s">
        <v>659</v>
      </c>
      <c r="C39" s="167"/>
      <c r="D39" s="167"/>
      <c r="E39" s="165">
        <f t="shared" si="0"/>
        <v>0</v>
      </c>
      <c r="F39" s="34"/>
    </row>
    <row r="40" spans="1:27">
      <c r="A40" s="64" t="s">
        <v>660</v>
      </c>
      <c r="B40" s="466" t="s">
        <v>661</v>
      </c>
      <c r="C40" s="167"/>
      <c r="D40" s="167"/>
      <c r="E40" s="165">
        <f t="shared" si="0"/>
        <v>0</v>
      </c>
      <c r="F40" s="34"/>
    </row>
    <row r="41" spans="1:27">
      <c r="A41" s="64" t="s">
        <v>662</v>
      </c>
      <c r="B41" s="466" t="s">
        <v>663</v>
      </c>
      <c r="C41" s="167"/>
      <c r="D41" s="167"/>
      <c r="E41" s="165">
        <f t="shared" si="0"/>
        <v>0</v>
      </c>
      <c r="F41" s="34"/>
    </row>
    <row r="42" spans="1:27">
      <c r="A42" s="64" t="s">
        <v>664</v>
      </c>
      <c r="B42" s="466" t="s">
        <v>665</v>
      </c>
      <c r="C42" s="167">
        <f>'справка №1-БАЛАНС'!C74</f>
        <v>371</v>
      </c>
      <c r="D42" s="167">
        <f>C42</f>
        <v>371</v>
      </c>
      <c r="E42" s="165">
        <f t="shared" si="0"/>
        <v>0</v>
      </c>
      <c r="F42" s="34"/>
    </row>
    <row r="43" spans="1:27">
      <c r="A43" s="65" t="s">
        <v>666</v>
      </c>
      <c r="B43" s="464" t="s">
        <v>667</v>
      </c>
      <c r="C43" s="199">
        <f>C24+C28+C29+C31+C30+C32+C33+C38</f>
        <v>51252</v>
      </c>
      <c r="D43" s="199">
        <f>D24+D28+D29+D31+D30+D32+D33+D38</f>
        <v>51252</v>
      </c>
      <c r="E43" s="199">
        <f>E24+E28+E29+E31+E30+E32+E33+E38</f>
        <v>0</v>
      </c>
      <c r="F43" s="34"/>
      <c r="G43" s="35"/>
      <c r="H43" s="35"/>
      <c r="I43" s="35"/>
      <c r="J43" s="35"/>
      <c r="K43" s="35"/>
      <c r="L43" s="35"/>
      <c r="M43" s="35"/>
      <c r="N43" s="35"/>
      <c r="O43" s="35"/>
    </row>
    <row r="44" spans="1:27">
      <c r="A44" s="63" t="s">
        <v>668</v>
      </c>
      <c r="B44" s="465" t="s">
        <v>669</v>
      </c>
      <c r="C44" s="166">
        <f>C43+C21+C19+C9</f>
        <v>55412</v>
      </c>
      <c r="D44" s="166">
        <f>D43+D21+D19+D9</f>
        <v>51252</v>
      </c>
      <c r="E44" s="166">
        <f>E43+E21+E19+E9</f>
        <v>4160</v>
      </c>
      <c r="F44" s="34"/>
      <c r="G44" s="35"/>
      <c r="H44" s="35"/>
      <c r="I44" s="35"/>
      <c r="J44" s="35"/>
      <c r="K44" s="35"/>
      <c r="L44" s="35"/>
      <c r="M44" s="35"/>
      <c r="N44" s="35"/>
      <c r="O44" s="35"/>
      <c r="AA44" s="628"/>
    </row>
    <row r="45" spans="1:27">
      <c r="A45" s="66"/>
      <c r="B45" s="468"/>
      <c r="C45" s="67"/>
      <c r="D45" s="67"/>
      <c r="E45" s="67"/>
      <c r="F45" s="34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7">
      <c r="A46" s="66"/>
      <c r="B46" s="468"/>
      <c r="C46" s="67"/>
      <c r="D46" s="67"/>
      <c r="E46" s="67"/>
      <c r="F46" s="34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7">
      <c r="A47" s="66" t="s">
        <v>670</v>
      </c>
      <c r="B47" s="468"/>
      <c r="C47" s="68"/>
      <c r="D47" s="68"/>
      <c r="E47" s="68"/>
      <c r="F47" s="38" t="s">
        <v>272</v>
      </c>
    </row>
    <row r="48" spans="1:27" s="30" customFormat="1" ht="22.8">
      <c r="A48" s="61" t="s">
        <v>459</v>
      </c>
      <c r="B48" s="463" t="s">
        <v>7</v>
      </c>
      <c r="C48" s="69" t="s">
        <v>671</v>
      </c>
      <c r="D48" s="42" t="s">
        <v>672</v>
      </c>
      <c r="E48" s="42"/>
      <c r="F48" s="42" t="s">
        <v>673</v>
      </c>
    </row>
    <row r="49" spans="1:16" s="30" customFormat="1" ht="11.4">
      <c r="A49" s="61"/>
      <c r="B49" s="445"/>
      <c r="C49" s="69"/>
      <c r="D49" s="36" t="s">
        <v>602</v>
      </c>
      <c r="E49" s="36" t="s">
        <v>603</v>
      </c>
      <c r="F49" s="42"/>
    </row>
    <row r="50" spans="1:16" s="428" customFormat="1" ht="10.199999999999999">
      <c r="A50" s="426" t="s">
        <v>13</v>
      </c>
      <c r="B50" s="469" t="s">
        <v>14</v>
      </c>
      <c r="C50" s="426">
        <v>1</v>
      </c>
      <c r="D50" s="426">
        <v>2</v>
      </c>
      <c r="E50" s="427">
        <v>3</v>
      </c>
      <c r="F50" s="427">
        <v>4</v>
      </c>
    </row>
    <row r="51" spans="1:16">
      <c r="A51" s="63" t="s">
        <v>674</v>
      </c>
      <c r="B51" s="467"/>
      <c r="C51" s="32"/>
      <c r="D51" s="32"/>
      <c r="E51" s="32"/>
      <c r="F51" s="70"/>
    </row>
    <row r="52" spans="1:16">
      <c r="A52" s="64" t="s">
        <v>675</v>
      </c>
      <c r="B52" s="466" t="s">
        <v>676</v>
      </c>
      <c r="C52" s="429">
        <f>SUM(C53:C55)</f>
        <v>0</v>
      </c>
      <c r="D52" s="429">
        <f>SUM(D53:D55)</f>
        <v>0</v>
      </c>
      <c r="E52" s="430">
        <f>C52-D52</f>
        <v>0</v>
      </c>
      <c r="F52" s="429">
        <f>SUM(F53:F55)</f>
        <v>0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1:16">
      <c r="A53" s="64" t="s">
        <v>677</v>
      </c>
      <c r="B53" s="466" t="s">
        <v>678</v>
      </c>
      <c r="C53" s="431"/>
      <c r="D53" s="431"/>
      <c r="E53" s="430">
        <f>C53-D53</f>
        <v>0</v>
      </c>
      <c r="F53" s="431"/>
    </row>
    <row r="54" spans="1:16">
      <c r="A54" s="64" t="s">
        <v>679</v>
      </c>
      <c r="B54" s="466" t="s">
        <v>680</v>
      </c>
      <c r="C54" s="431"/>
      <c r="D54" s="431"/>
      <c r="E54" s="430">
        <f t="shared" ref="E54:E95" si="1">C54-D54</f>
        <v>0</v>
      </c>
      <c r="F54" s="431"/>
    </row>
    <row r="55" spans="1:16">
      <c r="A55" s="64" t="s">
        <v>664</v>
      </c>
      <c r="B55" s="466" t="s">
        <v>681</v>
      </c>
      <c r="C55" s="431">
        <f>'справка №1-БАЛАНС'!G43</f>
        <v>0</v>
      </c>
      <c r="D55" s="431"/>
      <c r="E55" s="430">
        <f t="shared" si="1"/>
        <v>0</v>
      </c>
      <c r="F55" s="431"/>
    </row>
    <row r="56" spans="1:16" ht="24">
      <c r="A56" s="64" t="s">
        <v>682</v>
      </c>
      <c r="B56" s="466" t="s">
        <v>683</v>
      </c>
      <c r="C56" s="430">
        <f>C57+C59</f>
        <v>1342</v>
      </c>
      <c r="D56" s="430">
        <f>D57+D59</f>
        <v>0</v>
      </c>
      <c r="E56" s="430">
        <f>C56-D56</f>
        <v>1342</v>
      </c>
      <c r="F56" s="430">
        <f>F57+F59</f>
        <v>0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1:16">
      <c r="A57" s="64" t="s">
        <v>684</v>
      </c>
      <c r="B57" s="466" t="s">
        <v>685</v>
      </c>
      <c r="C57" s="431">
        <f>'справка №1-БАЛАНС'!G44</f>
        <v>1342</v>
      </c>
      <c r="D57" s="431"/>
      <c r="E57" s="430">
        <f>C57-D57</f>
        <v>1342</v>
      </c>
      <c r="F57" s="431"/>
    </row>
    <row r="58" spans="1:16">
      <c r="A58" s="71" t="s">
        <v>686</v>
      </c>
      <c r="B58" s="466" t="s">
        <v>687</v>
      </c>
      <c r="C58" s="431"/>
      <c r="D58" s="431"/>
      <c r="E58" s="430">
        <f t="shared" si="1"/>
        <v>0</v>
      </c>
      <c r="F58" s="431"/>
    </row>
    <row r="59" spans="1:16">
      <c r="A59" s="71" t="s">
        <v>688</v>
      </c>
      <c r="B59" s="466" t="s">
        <v>689</v>
      </c>
      <c r="C59" s="431"/>
      <c r="D59" s="431"/>
      <c r="E59" s="430">
        <f t="shared" si="1"/>
        <v>0</v>
      </c>
      <c r="F59" s="431"/>
    </row>
    <row r="60" spans="1:16">
      <c r="A60" s="71" t="s">
        <v>686</v>
      </c>
      <c r="B60" s="466" t="s">
        <v>690</v>
      </c>
      <c r="C60" s="431"/>
      <c r="D60" s="431"/>
      <c r="E60" s="430">
        <f t="shared" si="1"/>
        <v>0</v>
      </c>
      <c r="F60" s="431"/>
    </row>
    <row r="61" spans="1:16">
      <c r="A61" s="64" t="s">
        <v>137</v>
      </c>
      <c r="B61" s="466" t="s">
        <v>691</v>
      </c>
      <c r="C61" s="431"/>
      <c r="D61" s="431"/>
      <c r="E61" s="430">
        <f t="shared" si="1"/>
        <v>0</v>
      </c>
      <c r="F61" s="432"/>
    </row>
    <row r="62" spans="1:16">
      <c r="A62" s="64" t="s">
        <v>140</v>
      </c>
      <c r="B62" s="466" t="s">
        <v>692</v>
      </c>
      <c r="C62" s="431">
        <f>'справка №1-БАЛАНС'!G46</f>
        <v>62</v>
      </c>
      <c r="D62" s="431"/>
      <c r="E62" s="430">
        <f t="shared" si="1"/>
        <v>62</v>
      </c>
      <c r="F62" s="432"/>
    </row>
    <row r="63" spans="1:16">
      <c r="A63" s="64" t="s">
        <v>693</v>
      </c>
      <c r="B63" s="466" t="s">
        <v>694</v>
      </c>
      <c r="C63" s="431"/>
      <c r="D63" s="431"/>
      <c r="E63" s="430">
        <f>C63-D63</f>
        <v>0</v>
      </c>
      <c r="F63" s="432"/>
    </row>
    <row r="64" spans="1:16">
      <c r="A64" s="64" t="s">
        <v>695</v>
      </c>
      <c r="B64" s="466" t="s">
        <v>696</v>
      </c>
      <c r="C64" s="431">
        <f>'справка №1-БАЛАНС'!G48</f>
        <v>84</v>
      </c>
      <c r="D64" s="431"/>
      <c r="E64" s="430">
        <f t="shared" si="1"/>
        <v>84</v>
      </c>
      <c r="F64" s="432"/>
    </row>
    <row r="65" spans="1:16">
      <c r="A65" s="64" t="s">
        <v>697</v>
      </c>
      <c r="B65" s="466" t="s">
        <v>698</v>
      </c>
      <c r="C65" s="431"/>
      <c r="D65" s="431"/>
      <c r="E65" s="430">
        <f t="shared" si="1"/>
        <v>0</v>
      </c>
      <c r="F65" s="432"/>
    </row>
    <row r="66" spans="1:16">
      <c r="A66" s="435" t="s">
        <v>699</v>
      </c>
      <c r="B66" s="464" t="s">
        <v>700</v>
      </c>
      <c r="C66" s="434">
        <f>C52+C56+C61+C62+C63+C64</f>
        <v>1488</v>
      </c>
      <c r="D66" s="434">
        <f>D52+D56+D61+D62+D63+D64</f>
        <v>0</v>
      </c>
      <c r="E66" s="434">
        <f t="shared" si="1"/>
        <v>1488</v>
      </c>
      <c r="F66" s="434">
        <f>F52+F56+F61+F62+F63+F64</f>
        <v>0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</row>
    <row r="67" spans="1:16">
      <c r="A67" s="63" t="s">
        <v>701</v>
      </c>
      <c r="B67" s="465"/>
      <c r="C67" s="430"/>
      <c r="D67" s="430"/>
      <c r="E67" s="430"/>
      <c r="F67" s="433"/>
    </row>
    <row r="68" spans="1:16">
      <c r="A68" s="64" t="s">
        <v>702</v>
      </c>
      <c r="B68" s="470" t="s">
        <v>703</v>
      </c>
      <c r="C68" s="431">
        <f>'справка №1-БАЛАНС'!G53</f>
        <v>697</v>
      </c>
      <c r="D68" s="431">
        <v>0</v>
      </c>
      <c r="E68" s="430">
        <f>C68-D68</f>
        <v>697</v>
      </c>
      <c r="F68" s="432"/>
    </row>
    <row r="69" spans="1:16">
      <c r="A69" s="63"/>
      <c r="B69" s="465"/>
      <c r="C69" s="430"/>
      <c r="D69" s="430"/>
      <c r="E69" s="430"/>
      <c r="F69" s="433"/>
    </row>
    <row r="70" spans="1:16">
      <c r="A70" s="63" t="s">
        <v>704</v>
      </c>
      <c r="B70" s="467"/>
      <c r="C70" s="430"/>
      <c r="D70" s="430"/>
      <c r="E70" s="430"/>
      <c r="F70" s="433"/>
    </row>
    <row r="71" spans="1:16">
      <c r="A71" s="64" t="s">
        <v>675</v>
      </c>
      <c r="B71" s="466" t="s">
        <v>705</v>
      </c>
      <c r="C71" s="430">
        <f>SUM(C72:C74)</f>
        <v>0</v>
      </c>
      <c r="D71" s="430">
        <f>SUM(D72:D74)</f>
        <v>0</v>
      </c>
      <c r="E71" s="430">
        <f>SUM(E72:E74)</f>
        <v>0</v>
      </c>
      <c r="F71" s="430">
        <f>SUM(F72:F74)</f>
        <v>0</v>
      </c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>
      <c r="A72" s="64" t="s">
        <v>706</v>
      </c>
      <c r="B72" s="466" t="s">
        <v>707</v>
      </c>
      <c r="C72" s="431"/>
      <c r="D72" s="431"/>
      <c r="E72" s="430">
        <f t="shared" si="1"/>
        <v>0</v>
      </c>
      <c r="F72" s="432"/>
    </row>
    <row r="73" spans="1:16">
      <c r="A73" s="64" t="s">
        <v>708</v>
      </c>
      <c r="B73" s="466" t="s">
        <v>709</v>
      </c>
      <c r="C73" s="431"/>
      <c r="D73" s="431"/>
      <c r="E73" s="430">
        <f t="shared" si="1"/>
        <v>0</v>
      </c>
      <c r="F73" s="432"/>
    </row>
    <row r="74" spans="1:16">
      <c r="A74" s="72" t="s">
        <v>710</v>
      </c>
      <c r="B74" s="466" t="s">
        <v>711</v>
      </c>
      <c r="C74" s="431">
        <f>'справка №1-БАЛАНС'!G62</f>
        <v>0</v>
      </c>
      <c r="D74" s="431">
        <f>C74</f>
        <v>0</v>
      </c>
      <c r="E74" s="430">
        <f t="shared" si="1"/>
        <v>0</v>
      </c>
      <c r="F74" s="432"/>
    </row>
    <row r="75" spans="1:16" ht="24">
      <c r="A75" s="64" t="s">
        <v>682</v>
      </c>
      <c r="B75" s="466" t="s">
        <v>712</v>
      </c>
      <c r="C75" s="430">
        <f>C76+C78</f>
        <v>736</v>
      </c>
      <c r="D75" s="430">
        <f>D76+D78</f>
        <v>736</v>
      </c>
      <c r="E75" s="430">
        <f>E76+E78</f>
        <v>0</v>
      </c>
      <c r="F75" s="430">
        <f>F76+F78</f>
        <v>0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1:16">
      <c r="A76" s="64" t="s">
        <v>713</v>
      </c>
      <c r="B76" s="466" t="s">
        <v>714</v>
      </c>
      <c r="C76" s="431">
        <f>'справка №1-БАЛАНС'!G59+'справка №1-БАЛАНС'!G60</f>
        <v>736</v>
      </c>
      <c r="D76" s="431">
        <f>C76</f>
        <v>736</v>
      </c>
      <c r="E76" s="430">
        <f>C76-D76</f>
        <v>0</v>
      </c>
      <c r="F76" s="431"/>
    </row>
    <row r="77" spans="1:16">
      <c r="A77" s="64" t="s">
        <v>715</v>
      </c>
      <c r="B77" s="466" t="s">
        <v>716</v>
      </c>
      <c r="C77" s="431"/>
      <c r="D77" s="431"/>
      <c r="E77" s="430">
        <f t="shared" si="1"/>
        <v>0</v>
      </c>
      <c r="F77" s="431"/>
    </row>
    <row r="78" spans="1:16">
      <c r="A78" s="64" t="s">
        <v>717</v>
      </c>
      <c r="B78" s="466" t="s">
        <v>718</v>
      </c>
      <c r="D78" s="431"/>
      <c r="E78" s="430">
        <f t="shared" si="1"/>
        <v>0</v>
      </c>
      <c r="F78" s="431"/>
    </row>
    <row r="79" spans="1:16">
      <c r="A79" s="64" t="s">
        <v>686</v>
      </c>
      <c r="B79" s="466" t="s">
        <v>719</v>
      </c>
      <c r="C79" s="431"/>
      <c r="D79" s="431"/>
      <c r="E79" s="430">
        <f t="shared" si="1"/>
        <v>0</v>
      </c>
      <c r="F79" s="431"/>
    </row>
    <row r="80" spans="1:16">
      <c r="A80" s="64" t="s">
        <v>720</v>
      </c>
      <c r="B80" s="466" t="s">
        <v>721</v>
      </c>
      <c r="C80" s="430">
        <f>SUM(C81:C84)</f>
        <v>0</v>
      </c>
      <c r="D80" s="430">
        <f>SUM(D81:D84)</f>
        <v>0</v>
      </c>
      <c r="E80" s="430">
        <f>SUM(E81:E84)</f>
        <v>0</v>
      </c>
      <c r="F80" s="430">
        <f>SUM(F81:F84)</f>
        <v>0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1:16">
      <c r="A81" s="64" t="s">
        <v>722</v>
      </c>
      <c r="B81" s="466" t="s">
        <v>723</v>
      </c>
      <c r="C81" s="431"/>
      <c r="D81" s="431"/>
      <c r="E81" s="430">
        <f t="shared" si="1"/>
        <v>0</v>
      </c>
      <c r="F81" s="431"/>
    </row>
    <row r="82" spans="1:16">
      <c r="A82" s="64" t="s">
        <v>724</v>
      </c>
      <c r="B82" s="466" t="s">
        <v>725</v>
      </c>
      <c r="C82" s="431"/>
      <c r="D82" s="431"/>
      <c r="E82" s="430">
        <f t="shared" si="1"/>
        <v>0</v>
      </c>
      <c r="F82" s="431"/>
    </row>
    <row r="83" spans="1:16" ht="24">
      <c r="A83" s="64" t="s">
        <v>726</v>
      </c>
      <c r="B83" s="466" t="s">
        <v>727</v>
      </c>
      <c r="C83" s="431"/>
      <c r="D83" s="431"/>
      <c r="E83" s="430">
        <f t="shared" si="1"/>
        <v>0</v>
      </c>
      <c r="F83" s="431"/>
    </row>
    <row r="84" spans="1:16">
      <c r="A84" s="64" t="s">
        <v>728</v>
      </c>
      <c r="B84" s="466" t="s">
        <v>729</v>
      </c>
      <c r="C84" s="431"/>
      <c r="D84" s="431"/>
      <c r="E84" s="430">
        <f t="shared" si="1"/>
        <v>0</v>
      </c>
      <c r="F84" s="431"/>
    </row>
    <row r="85" spans="1:16">
      <c r="A85" s="64" t="s">
        <v>730</v>
      </c>
      <c r="B85" s="466" t="s">
        <v>731</v>
      </c>
      <c r="C85" s="430">
        <f>SUM(C86:C90)+C94</f>
        <v>24190</v>
      </c>
      <c r="D85" s="430">
        <f>SUM(D86:D90)+D94</f>
        <v>24190</v>
      </c>
      <c r="E85" s="430">
        <f>SUM(E86:E90)+E94</f>
        <v>0</v>
      </c>
      <c r="F85" s="430">
        <f>SUM(F86:F90)+F94</f>
        <v>0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1:16">
      <c r="A86" s="64" t="s">
        <v>732</v>
      </c>
      <c r="B86" s="466" t="s">
        <v>733</v>
      </c>
      <c r="C86" s="431">
        <f>'справка №1-БАЛАНС'!G63</f>
        <v>13</v>
      </c>
      <c r="D86" s="431">
        <f>C86</f>
        <v>13</v>
      </c>
      <c r="E86" s="430">
        <f t="shared" si="1"/>
        <v>0</v>
      </c>
      <c r="F86" s="431"/>
    </row>
    <row r="87" spans="1:16">
      <c r="A87" s="64" t="s">
        <v>734</v>
      </c>
      <c r="B87" s="466" t="s">
        <v>735</v>
      </c>
      <c r="C87" s="431">
        <f>'справка №1-БАЛАНС'!G64</f>
        <v>16799</v>
      </c>
      <c r="D87" s="431">
        <f>C87</f>
        <v>16799</v>
      </c>
      <c r="E87" s="430">
        <f t="shared" si="1"/>
        <v>0</v>
      </c>
      <c r="F87" s="431"/>
    </row>
    <row r="88" spans="1:16">
      <c r="A88" s="64" t="s">
        <v>736</v>
      </c>
      <c r="B88" s="466" t="s">
        <v>737</v>
      </c>
      <c r="C88" s="431">
        <f>'справка №1-БАЛАНС'!G65</f>
        <v>400</v>
      </c>
      <c r="D88" s="431">
        <f>C88</f>
        <v>400</v>
      </c>
      <c r="E88" s="430">
        <f t="shared" si="1"/>
        <v>0</v>
      </c>
      <c r="F88" s="431"/>
    </row>
    <row r="89" spans="1:16">
      <c r="A89" s="64" t="s">
        <v>738</v>
      </c>
      <c r="B89" s="466" t="s">
        <v>739</v>
      </c>
      <c r="C89" s="431">
        <f>'справка №1-БАЛАНС'!G66</f>
        <v>5087</v>
      </c>
      <c r="D89" s="431">
        <f>C89</f>
        <v>5087</v>
      </c>
      <c r="E89" s="430">
        <f t="shared" si="1"/>
        <v>0</v>
      </c>
      <c r="F89" s="431"/>
    </row>
    <row r="90" spans="1:16">
      <c r="A90" s="64" t="s">
        <v>740</v>
      </c>
      <c r="B90" s="466" t="s">
        <v>741</v>
      </c>
      <c r="C90" s="430">
        <f>SUM(C91:C93)</f>
        <v>855</v>
      </c>
      <c r="D90" s="430">
        <f>SUM(D91:D93)</f>
        <v>855</v>
      </c>
      <c r="E90" s="430">
        <f>SUM(E91:E93)</f>
        <v>0</v>
      </c>
      <c r="F90" s="430">
        <f>SUM(F91:F93)</f>
        <v>0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1:16">
      <c r="A91" s="64" t="s">
        <v>742</v>
      </c>
      <c r="B91" s="466" t="s">
        <v>743</v>
      </c>
      <c r="C91" s="431"/>
      <c r="D91" s="431"/>
      <c r="E91" s="430">
        <f t="shared" si="1"/>
        <v>0</v>
      </c>
      <c r="F91" s="431"/>
    </row>
    <row r="92" spans="1:16">
      <c r="A92" s="64" t="s">
        <v>650</v>
      </c>
      <c r="B92" s="466" t="s">
        <v>744</v>
      </c>
      <c r="C92" s="431"/>
      <c r="D92" s="431"/>
      <c r="E92" s="430">
        <f t="shared" si="1"/>
        <v>0</v>
      </c>
      <c r="F92" s="431"/>
    </row>
    <row r="93" spans="1:16">
      <c r="A93" s="64" t="s">
        <v>654</v>
      </c>
      <c r="B93" s="466" t="s">
        <v>745</v>
      </c>
      <c r="C93" s="431">
        <f>'справка №1-БАЛАНС'!G68</f>
        <v>855</v>
      </c>
      <c r="D93" s="431">
        <f>C93</f>
        <v>855</v>
      </c>
      <c r="E93" s="430">
        <f t="shared" si="1"/>
        <v>0</v>
      </c>
      <c r="F93" s="431"/>
    </row>
    <row r="94" spans="1:16">
      <c r="A94" s="64" t="s">
        <v>746</v>
      </c>
      <c r="B94" s="466" t="s">
        <v>747</v>
      </c>
      <c r="C94" s="431">
        <f>'справка №1-БАЛАНС'!G67</f>
        <v>1036</v>
      </c>
      <c r="D94" s="431">
        <f>C94</f>
        <v>1036</v>
      </c>
      <c r="E94" s="430">
        <f t="shared" si="1"/>
        <v>0</v>
      </c>
      <c r="F94" s="431"/>
    </row>
    <row r="95" spans="1:16">
      <c r="A95" s="64" t="s">
        <v>748</v>
      </c>
      <c r="B95" s="466" t="s">
        <v>749</v>
      </c>
      <c r="C95" s="431">
        <f>'справка №1-БАЛАНС'!G69</f>
        <v>1867</v>
      </c>
      <c r="D95" s="431">
        <f>C95</f>
        <v>1867</v>
      </c>
      <c r="E95" s="430">
        <f t="shared" si="1"/>
        <v>0</v>
      </c>
      <c r="F95" s="432"/>
    </row>
    <row r="96" spans="1:16">
      <c r="A96" s="65" t="s">
        <v>750</v>
      </c>
      <c r="B96" s="470" t="s">
        <v>751</v>
      </c>
      <c r="C96" s="434">
        <f>C85+C80+C75+C71+C95</f>
        <v>26793</v>
      </c>
      <c r="D96" s="434">
        <f>D85+D80+D75+D71+D95</f>
        <v>26793</v>
      </c>
      <c r="E96" s="434">
        <f>E85+E80+E75+E71+E95</f>
        <v>0</v>
      </c>
      <c r="F96" s="434">
        <f>F85+F80+F75+F71+F95</f>
        <v>0</v>
      </c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1:28">
      <c r="A97" s="63" t="s">
        <v>752</v>
      </c>
      <c r="B97" s="465" t="s">
        <v>753</v>
      </c>
      <c r="C97" s="434">
        <f>C96+C68+C66</f>
        <v>28978</v>
      </c>
      <c r="D97" s="434">
        <f>D96+D68+D66</f>
        <v>26793</v>
      </c>
      <c r="E97" s="434">
        <f>E96+E68+E66</f>
        <v>2185</v>
      </c>
      <c r="F97" s="434">
        <f>F96+F68+F66</f>
        <v>0</v>
      </c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1:28">
      <c r="A98" s="68"/>
      <c r="B98" s="471"/>
      <c r="C98" s="201"/>
      <c r="D98" s="201"/>
      <c r="E98" s="201"/>
      <c r="F98" s="202"/>
      <c r="AB98" s="628"/>
    </row>
    <row r="99" spans="1:28">
      <c r="A99" s="66" t="s">
        <v>754</v>
      </c>
      <c r="B99" s="472"/>
      <c r="C99" s="201"/>
      <c r="D99" s="201"/>
      <c r="E99" s="201"/>
      <c r="F99" s="203" t="s">
        <v>518</v>
      </c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8" s="116" customFormat="1" ht="22.8">
      <c r="A100" s="36" t="s">
        <v>459</v>
      </c>
      <c r="B100" s="465" t="s">
        <v>460</v>
      </c>
      <c r="C100" s="204" t="s">
        <v>755</v>
      </c>
      <c r="D100" s="204" t="s">
        <v>756</v>
      </c>
      <c r="E100" s="204" t="s">
        <v>757</v>
      </c>
      <c r="F100" s="204" t="s">
        <v>758</v>
      </c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1:28" s="116" customFormat="1" ht="11.4">
      <c r="A101" s="36" t="s">
        <v>13</v>
      </c>
      <c r="B101" s="465" t="s">
        <v>14</v>
      </c>
      <c r="C101" s="204">
        <v>1</v>
      </c>
      <c r="D101" s="204">
        <v>2</v>
      </c>
      <c r="E101" s="204">
        <v>3</v>
      </c>
      <c r="F101" s="205">
        <v>4</v>
      </c>
      <c r="G101" s="37"/>
      <c r="H101" s="37"/>
      <c r="I101" s="37"/>
      <c r="J101" s="37"/>
      <c r="K101" s="37"/>
      <c r="L101" s="37"/>
      <c r="M101" s="37"/>
      <c r="N101" s="37"/>
      <c r="O101" s="37"/>
      <c r="P101" s="37"/>
    </row>
    <row r="102" spans="1:28">
      <c r="A102" s="64" t="s">
        <v>759</v>
      </c>
      <c r="B102" s="466" t="s">
        <v>760</v>
      </c>
      <c r="C102" s="200"/>
      <c r="D102" s="200"/>
      <c r="E102" s="200"/>
      <c r="F102" s="40">
        <f>C102+D102-E102</f>
        <v>0</v>
      </c>
      <c r="G102" s="35"/>
      <c r="H102" s="35"/>
      <c r="I102" s="35"/>
      <c r="J102" s="35"/>
      <c r="K102" s="35"/>
      <c r="L102" s="35"/>
      <c r="M102" s="35"/>
      <c r="N102" s="35"/>
    </row>
    <row r="103" spans="1:28">
      <c r="A103" s="64" t="s">
        <v>761</v>
      </c>
      <c r="B103" s="466" t="s">
        <v>762</v>
      </c>
      <c r="C103" s="200"/>
      <c r="D103" s="200"/>
      <c r="E103" s="200"/>
      <c r="F103" s="40">
        <f>C103+D103-E103</f>
        <v>0</v>
      </c>
    </row>
    <row r="104" spans="1:28">
      <c r="A104" s="64" t="s">
        <v>763</v>
      </c>
      <c r="B104" s="466" t="s">
        <v>764</v>
      </c>
      <c r="C104" s="200">
        <f>'справка №1-БАЛАНС'!G70</f>
        <v>231</v>
      </c>
      <c r="D104" s="200"/>
      <c r="E104" s="200"/>
      <c r="F104" s="40">
        <f>C104+D104-E104</f>
        <v>231</v>
      </c>
    </row>
    <row r="105" spans="1:28">
      <c r="A105" s="73" t="s">
        <v>765</v>
      </c>
      <c r="B105" s="465" t="s">
        <v>766</v>
      </c>
      <c r="C105" s="629">
        <f>SUM(C102:C104)</f>
        <v>231</v>
      </c>
      <c r="D105" s="33">
        <f>SUM(D102:D104)</f>
        <v>0</v>
      </c>
      <c r="E105" s="33">
        <f>SUM(E102:E104)</f>
        <v>0</v>
      </c>
      <c r="F105" s="33">
        <f>SUM(F102:F104)</f>
        <v>231</v>
      </c>
      <c r="G105" s="35"/>
      <c r="H105" s="35"/>
      <c r="I105" s="35"/>
      <c r="J105" s="35"/>
      <c r="K105" s="35"/>
      <c r="L105" s="35"/>
      <c r="M105" s="35"/>
      <c r="N105" s="35"/>
      <c r="O105" s="35"/>
      <c r="P105" s="35"/>
    </row>
    <row r="106" spans="1:28">
      <c r="A106" s="74" t="s">
        <v>767</v>
      </c>
      <c r="B106" s="473"/>
      <c r="C106" s="455"/>
      <c r="D106" s="66"/>
      <c r="E106" s="66"/>
      <c r="F106" s="38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8">
      <c r="A107" s="686" t="s">
        <v>768</v>
      </c>
      <c r="B107" s="686"/>
      <c r="C107" s="686"/>
      <c r="D107" s="686"/>
      <c r="E107" s="686"/>
      <c r="F107" s="686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8">
      <c r="A108" s="66"/>
      <c r="B108" s="468"/>
      <c r="C108" s="634"/>
      <c r="D108" s="66"/>
      <c r="E108" s="634"/>
      <c r="F108" s="38"/>
    </row>
    <row r="109" spans="1:28">
      <c r="A109" s="690" t="str">
        <f>'справка №1-БАЛАНС'!A98</f>
        <v>Дата на съставяне: 14.08.2018</v>
      </c>
      <c r="B109" s="690"/>
      <c r="C109" s="685" t="str">
        <f>'справка №1-БАЛАНС'!C97:E97</f>
        <v>Съставител:Н.Николов</v>
      </c>
      <c r="D109" s="685"/>
      <c r="E109" s="685"/>
      <c r="F109" s="685"/>
    </row>
    <row r="110" spans="1:28">
      <c r="A110" s="58"/>
      <c r="B110" s="474"/>
      <c r="C110" s="58"/>
      <c r="D110" s="58"/>
      <c r="E110" s="58"/>
      <c r="F110" s="59"/>
    </row>
    <row r="111" spans="1:28">
      <c r="A111" s="58"/>
      <c r="B111" s="474"/>
    </row>
    <row r="112" spans="1:28">
      <c r="A112" s="57"/>
      <c r="B112" s="475"/>
      <c r="C112" s="57"/>
      <c r="D112" s="57"/>
      <c r="E112" s="57"/>
      <c r="F112" s="57"/>
    </row>
    <row r="113" spans="1:6">
      <c r="A113" s="57"/>
      <c r="B113" s="475"/>
      <c r="C113" s="57"/>
      <c r="D113" s="57"/>
      <c r="E113" s="57"/>
      <c r="F113" s="57"/>
    </row>
    <row r="114" spans="1:6">
      <c r="A114" s="57"/>
      <c r="B114" s="475"/>
    </row>
    <row r="115" spans="1:6">
      <c r="A115" s="57"/>
      <c r="B115" s="475"/>
      <c r="C115" s="684" t="s">
        <v>844</v>
      </c>
      <c r="D115" s="684"/>
      <c r="E115" s="684"/>
      <c r="F115" s="684"/>
    </row>
  </sheetData>
  <mergeCells count="7">
    <mergeCell ref="C115:F115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76:C77 C79 D76:D79 F91:F95 C91:D95 F86:F89 C17:D18 F81:F84 C81:D84 F76:F79 C102:E104 F72:F74 C72:D74 F68 C68:D68 F57:F65 C57:D65 F53:F55 C53:D55 C39:D42 C86:D89 C25:D32 C21:D21 C34:D37 C12:D15" xr:uid="{00000000-0002-0000-0500-000000000000}">
      <formula1>0</formula1>
      <formula2>9999999999999990</formula2>
    </dataValidation>
  </dataValidations>
  <printOptions horizontalCentered="1"/>
  <pageMargins left="0.57999999999999996" right="0.18" top="0.83" bottom="0.39370078740157483" header="0.31496062992125984" footer="0.27559055118110237"/>
  <pageSetup paperSize="9" scale="80" orientation="portrait" r:id="rId1"/>
  <headerFooter alignWithMargins="0">
    <oddHeader xml:space="preserve">&amp;R&amp;"Times New Roman Cyr,Regular"&amp;9СПРАВКА   ПО ОБРАЗЕЦ № 6 </oddHeader>
  </headerFooter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O263"/>
  <sheetViews>
    <sheetView topLeftCell="A4" workbookViewId="0">
      <selection activeCell="F14" sqref="F14"/>
    </sheetView>
  </sheetViews>
  <sheetFormatPr defaultColWidth="10.6640625" defaultRowHeight="12"/>
  <cols>
    <col min="1" max="1" width="52.6640625" style="35" customWidth="1"/>
    <col min="2" max="2" width="8.109375" style="113" bestFit="1" customWidth="1"/>
    <col min="3" max="3" width="12.88671875" style="35" customWidth="1"/>
    <col min="4" max="4" width="12.6640625" style="35" customWidth="1"/>
    <col min="5" max="5" width="12.88671875" style="35" customWidth="1"/>
    <col min="6" max="6" width="11.44140625" style="35" customWidth="1"/>
    <col min="7" max="7" width="12.44140625" style="35" customWidth="1"/>
    <col min="8" max="8" width="14.109375" style="35" customWidth="1"/>
    <col min="9" max="9" width="14" style="35" customWidth="1"/>
    <col min="10" max="16384" width="10.6640625" style="35"/>
  </cols>
  <sheetData>
    <row r="1" spans="1:10">
      <c r="A1" s="76"/>
      <c r="B1" s="77"/>
      <c r="C1" s="76"/>
      <c r="D1" s="76"/>
      <c r="E1" s="76"/>
      <c r="F1" s="76"/>
      <c r="G1" s="76"/>
      <c r="H1" s="76"/>
      <c r="I1" s="76"/>
    </row>
    <row r="2" spans="1:10">
      <c r="A2" s="76"/>
      <c r="B2" s="77"/>
      <c r="C2" s="78"/>
      <c r="D2" s="81"/>
      <c r="E2" s="78" t="s">
        <v>769</v>
      </c>
      <c r="F2" s="78"/>
      <c r="G2" s="78"/>
      <c r="H2" s="76"/>
      <c r="I2" s="76"/>
    </row>
    <row r="3" spans="1:10">
      <c r="A3" s="76"/>
      <c r="B3" s="77"/>
      <c r="C3" s="79" t="s">
        <v>770</v>
      </c>
      <c r="D3" s="79"/>
      <c r="E3" s="79"/>
      <c r="F3" s="79"/>
      <c r="G3" s="79"/>
      <c r="H3" s="76"/>
      <c r="I3" s="76"/>
    </row>
    <row r="4" spans="1:10" ht="15" customHeight="1">
      <c r="A4" s="98" t="s">
        <v>379</v>
      </c>
      <c r="B4" s="698" t="str">
        <f>'справка №1-БАЛАНС'!E3</f>
        <v>"Индустриален капитал-холдинг" АД</v>
      </c>
      <c r="C4" s="698"/>
      <c r="D4" s="698"/>
      <c r="E4" s="698"/>
      <c r="F4" s="698"/>
      <c r="G4" s="697" t="s">
        <v>2</v>
      </c>
      <c r="H4" s="697"/>
      <c r="I4" s="541">
        <f>'справка №1-БАЛАНС'!H3</f>
        <v>121619055</v>
      </c>
    </row>
    <row r="5" spans="1:10" ht="13.8">
      <c r="A5" s="99" t="s">
        <v>4</v>
      </c>
      <c r="B5" s="699" t="str">
        <f>'справка №1-БАЛАНС'!E5</f>
        <v>01.01.2018-30.06.2018</v>
      </c>
      <c r="C5" s="699"/>
      <c r="D5" s="699"/>
      <c r="E5" s="699"/>
      <c r="F5" s="699"/>
      <c r="G5" s="700" t="s">
        <v>3</v>
      </c>
      <c r="H5" s="701"/>
      <c r="I5" s="545">
        <f>'справка №1-БАЛАНС'!H4</f>
        <v>61</v>
      </c>
    </row>
    <row r="6" spans="1:10">
      <c r="A6" s="90"/>
      <c r="B6" s="100"/>
      <c r="C6" s="89"/>
      <c r="D6" s="89"/>
      <c r="E6" s="89"/>
      <c r="F6" s="89"/>
      <c r="G6" s="89"/>
      <c r="H6" s="89"/>
      <c r="I6" s="90" t="s">
        <v>771</v>
      </c>
    </row>
    <row r="7" spans="1:10" s="109" customFormat="1" ht="11.4">
      <c r="A7" s="44" t="s">
        <v>459</v>
      </c>
      <c r="B7" s="547"/>
      <c r="C7" s="44" t="s">
        <v>772</v>
      </c>
      <c r="D7" s="45"/>
      <c r="E7" s="46"/>
      <c r="F7" s="47" t="s">
        <v>773</v>
      </c>
      <c r="G7" s="47"/>
      <c r="H7" s="47"/>
      <c r="I7" s="47"/>
    </row>
    <row r="8" spans="1:10" s="109" customFormat="1" ht="21.75" customHeight="1">
      <c r="A8" s="44"/>
      <c r="B8" s="548" t="s">
        <v>7</v>
      </c>
      <c r="C8" s="694" t="s">
        <v>774</v>
      </c>
      <c r="D8" s="694" t="s">
        <v>775</v>
      </c>
      <c r="E8" s="694" t="s">
        <v>776</v>
      </c>
      <c r="F8" s="694" t="s">
        <v>777</v>
      </c>
      <c r="G8" s="48" t="s">
        <v>778</v>
      </c>
      <c r="H8" s="48"/>
      <c r="I8" s="694" t="s">
        <v>894</v>
      </c>
    </row>
    <row r="9" spans="1:10" s="109" customFormat="1" ht="15.75" customHeight="1">
      <c r="A9" s="44"/>
      <c r="B9" s="549"/>
      <c r="C9" s="695"/>
      <c r="D9" s="695"/>
      <c r="E9" s="695"/>
      <c r="F9" s="695"/>
      <c r="G9" s="23" t="s">
        <v>529</v>
      </c>
      <c r="H9" s="23" t="s">
        <v>530</v>
      </c>
      <c r="I9" s="695"/>
    </row>
    <row r="10" spans="1:10" s="174" customFormat="1">
      <c r="A10" s="172" t="s">
        <v>13</v>
      </c>
      <c r="B10" s="550" t="s">
        <v>14</v>
      </c>
      <c r="C10" s="173">
        <v>1</v>
      </c>
      <c r="D10" s="173">
        <v>2</v>
      </c>
      <c r="E10" s="173">
        <v>3</v>
      </c>
      <c r="F10" s="172">
        <v>4</v>
      </c>
      <c r="G10" s="172">
        <v>5</v>
      </c>
      <c r="H10" s="172">
        <v>6</v>
      </c>
      <c r="I10" s="172">
        <v>7</v>
      </c>
    </row>
    <row r="11" spans="1:10" s="110" customFormat="1">
      <c r="A11" s="25" t="s">
        <v>779</v>
      </c>
      <c r="B11" s="551"/>
      <c r="C11" s="24"/>
      <c r="D11" s="24"/>
      <c r="E11" s="24"/>
      <c r="F11" s="24"/>
      <c r="G11" s="24"/>
      <c r="H11" s="24"/>
      <c r="I11" s="24"/>
    </row>
    <row r="12" spans="1:10" s="110" customFormat="1">
      <c r="A12" s="20" t="s">
        <v>780</v>
      </c>
      <c r="B12" s="552" t="s">
        <v>781</v>
      </c>
      <c r="C12" s="168">
        <f>(12610+1516521)/1000+12</f>
        <v>1541.1310000000001</v>
      </c>
      <c r="D12" s="169"/>
      <c r="E12" s="169"/>
      <c r="F12" s="169">
        <f>'справка №1-БАЛАНС'!C38</f>
        <v>1563</v>
      </c>
      <c r="G12" s="169"/>
      <c r="H12" s="169"/>
      <c r="I12" s="170">
        <f>F12+G12-H12</f>
        <v>1563</v>
      </c>
      <c r="J12" s="636"/>
    </row>
    <row r="13" spans="1:10" s="110" customFormat="1">
      <c r="A13" s="20" t="s">
        <v>782</v>
      </c>
      <c r="B13" s="552" t="s">
        <v>783</v>
      </c>
      <c r="C13" s="169"/>
      <c r="D13" s="169"/>
      <c r="E13" s="169"/>
      <c r="F13" s="169"/>
      <c r="G13" s="169"/>
      <c r="H13" s="169"/>
      <c r="I13" s="170">
        <f t="shared" ref="I13:I24" si="0">F13+G13-H13</f>
        <v>0</v>
      </c>
    </row>
    <row r="14" spans="1:10" s="110" customFormat="1">
      <c r="A14" s="477" t="s">
        <v>584</v>
      </c>
      <c r="B14" s="552" t="s">
        <v>784</v>
      </c>
      <c r="C14" s="169"/>
      <c r="D14" s="169"/>
      <c r="E14" s="169"/>
      <c r="F14" s="169"/>
      <c r="G14" s="169"/>
      <c r="H14" s="169"/>
      <c r="I14" s="170">
        <f t="shared" si="0"/>
        <v>0</v>
      </c>
    </row>
    <row r="15" spans="1:10" s="110" customFormat="1">
      <c r="A15" s="20" t="s">
        <v>785</v>
      </c>
      <c r="B15" s="552" t="s">
        <v>786</v>
      </c>
      <c r="C15" s="169"/>
      <c r="D15" s="169"/>
      <c r="E15" s="169"/>
      <c r="F15" s="169"/>
      <c r="G15" s="169"/>
      <c r="H15" s="169"/>
      <c r="I15" s="170">
        <f t="shared" si="0"/>
        <v>0</v>
      </c>
    </row>
    <row r="16" spans="1:10" s="110" customFormat="1">
      <c r="A16" s="20" t="s">
        <v>77</v>
      </c>
      <c r="B16" s="552" t="s">
        <v>787</v>
      </c>
      <c r="C16" s="169">
        <f>'справка №1-БАЛАНС'!C44</f>
        <v>1734</v>
      </c>
      <c r="D16" s="169"/>
      <c r="E16" s="169"/>
      <c r="F16" s="169">
        <f>C16</f>
        <v>1734</v>
      </c>
      <c r="G16" s="169"/>
      <c r="H16" s="169"/>
      <c r="I16" s="170">
        <f>F16+G16-H16</f>
        <v>1734</v>
      </c>
    </row>
    <row r="17" spans="1:15" s="109" customFormat="1">
      <c r="A17" s="26" t="s">
        <v>556</v>
      </c>
      <c r="B17" s="553" t="s">
        <v>788</v>
      </c>
      <c r="C17" s="175">
        <f t="shared" ref="C17:H17" si="1">C12+C13+C15+C16</f>
        <v>3275.1310000000003</v>
      </c>
      <c r="D17" s="175">
        <f t="shared" si="1"/>
        <v>0</v>
      </c>
      <c r="E17" s="175">
        <f t="shared" si="1"/>
        <v>0</v>
      </c>
      <c r="F17" s="175">
        <f>F12+F13+F15+F16</f>
        <v>3297</v>
      </c>
      <c r="G17" s="175">
        <f t="shared" si="1"/>
        <v>0</v>
      </c>
      <c r="H17" s="175">
        <f t="shared" si="1"/>
        <v>0</v>
      </c>
      <c r="I17" s="175">
        <f>F17+G17-H17</f>
        <v>3297</v>
      </c>
    </row>
    <row r="18" spans="1:15" s="110" customFormat="1">
      <c r="A18" s="25" t="s">
        <v>789</v>
      </c>
      <c r="B18" s="554"/>
      <c r="C18" s="170"/>
      <c r="D18" s="170"/>
      <c r="E18" s="170"/>
      <c r="F18" s="170"/>
      <c r="G18" s="170"/>
      <c r="H18" s="170"/>
      <c r="I18" s="170"/>
    </row>
    <row r="19" spans="1:15" s="110" customFormat="1">
      <c r="A19" s="20" t="s">
        <v>780</v>
      </c>
      <c r="B19" s="552" t="s">
        <v>790</v>
      </c>
      <c r="C19" s="169"/>
      <c r="D19" s="169"/>
      <c r="E19" s="169"/>
      <c r="F19" s="169"/>
      <c r="G19" s="169"/>
      <c r="H19" s="169"/>
      <c r="I19" s="170">
        <f t="shared" si="0"/>
        <v>0</v>
      </c>
      <c r="J19" s="111"/>
      <c r="K19" s="111"/>
      <c r="L19" s="111"/>
      <c r="M19" s="111"/>
      <c r="N19" s="111"/>
      <c r="O19" s="111"/>
    </row>
    <row r="20" spans="1:15" s="110" customFormat="1">
      <c r="A20" s="20" t="s">
        <v>791</v>
      </c>
      <c r="B20" s="552" t="s">
        <v>792</v>
      </c>
      <c r="C20" s="169"/>
      <c r="D20" s="169"/>
      <c r="E20" s="169"/>
      <c r="F20" s="169"/>
      <c r="G20" s="169"/>
      <c r="H20" s="169"/>
      <c r="I20" s="170">
        <f t="shared" si="0"/>
        <v>0</v>
      </c>
      <c r="J20" s="111"/>
      <c r="K20" s="111"/>
      <c r="L20" s="111"/>
      <c r="M20" s="111"/>
      <c r="N20" s="111"/>
      <c r="O20" s="111"/>
    </row>
    <row r="21" spans="1:15" s="110" customFormat="1">
      <c r="A21" s="20" t="s">
        <v>793</v>
      </c>
      <c r="B21" s="552" t="s">
        <v>794</v>
      </c>
      <c r="C21" s="169"/>
      <c r="D21" s="169"/>
      <c r="E21" s="169"/>
      <c r="F21" s="169"/>
      <c r="G21" s="169"/>
      <c r="H21" s="169"/>
      <c r="I21" s="170">
        <f t="shared" si="0"/>
        <v>0</v>
      </c>
      <c r="J21" s="111"/>
      <c r="K21" s="111"/>
      <c r="L21" s="111"/>
      <c r="M21" s="111"/>
      <c r="N21" s="111"/>
      <c r="O21" s="111"/>
    </row>
    <row r="22" spans="1:15" s="110" customFormat="1">
      <c r="A22" s="20" t="s">
        <v>795</v>
      </c>
      <c r="B22" s="552" t="s">
        <v>796</v>
      </c>
      <c r="C22" s="169"/>
      <c r="D22" s="169"/>
      <c r="E22" s="169"/>
      <c r="F22" s="171"/>
      <c r="G22" s="169"/>
      <c r="H22" s="169"/>
      <c r="I22" s="170">
        <f t="shared" si="0"/>
        <v>0</v>
      </c>
      <c r="J22" s="111"/>
      <c r="K22" s="111"/>
      <c r="L22" s="111"/>
      <c r="M22" s="111"/>
      <c r="N22" s="111"/>
      <c r="O22" s="111"/>
    </row>
    <row r="23" spans="1:15" s="110" customFormat="1">
      <c r="A23" s="20" t="s">
        <v>797</v>
      </c>
      <c r="B23" s="552" t="s">
        <v>798</v>
      </c>
      <c r="C23" s="169"/>
      <c r="D23" s="169"/>
      <c r="E23" s="169"/>
      <c r="F23" s="169"/>
      <c r="G23" s="169"/>
      <c r="H23" s="169"/>
      <c r="I23" s="170">
        <f t="shared" si="0"/>
        <v>0</v>
      </c>
      <c r="J23" s="111"/>
      <c r="K23" s="111"/>
      <c r="L23" s="111"/>
      <c r="M23" s="111"/>
      <c r="N23" s="111"/>
      <c r="O23" s="111"/>
    </row>
    <row r="24" spans="1:15" s="110" customFormat="1">
      <c r="A24" s="20" t="s">
        <v>799</v>
      </c>
      <c r="B24" s="552" t="s">
        <v>800</v>
      </c>
      <c r="C24" s="169"/>
      <c r="D24" s="169"/>
      <c r="E24" s="169"/>
      <c r="F24" s="169"/>
      <c r="G24" s="169"/>
      <c r="H24" s="169"/>
      <c r="I24" s="170">
        <f t="shared" si="0"/>
        <v>0</v>
      </c>
      <c r="J24" s="111"/>
      <c r="K24" s="111"/>
      <c r="L24" s="111"/>
      <c r="M24" s="111"/>
      <c r="N24" s="111"/>
      <c r="O24" s="111"/>
    </row>
    <row r="25" spans="1:15" s="110" customFormat="1">
      <c r="A25" s="27" t="s">
        <v>801</v>
      </c>
      <c r="B25" s="555" t="s">
        <v>802</v>
      </c>
      <c r="C25" s="169">
        <f>'справка №1-БАЛАНС'!C81</f>
        <v>2304</v>
      </c>
      <c r="D25" s="169"/>
      <c r="E25" s="169"/>
      <c r="F25" s="169">
        <f>C25</f>
        <v>2304</v>
      </c>
      <c r="G25" s="169"/>
      <c r="H25" s="169"/>
      <c r="I25" s="170">
        <f>F25+G25-H25</f>
        <v>2304</v>
      </c>
      <c r="J25" s="111"/>
      <c r="K25" s="111"/>
      <c r="L25" s="111"/>
      <c r="M25" s="111"/>
      <c r="N25" s="111"/>
      <c r="O25" s="111"/>
    </row>
    <row r="26" spans="1:15" s="109" customFormat="1">
      <c r="A26" s="26" t="s">
        <v>572</v>
      </c>
      <c r="B26" s="553" t="s">
        <v>803</v>
      </c>
      <c r="C26" s="175">
        <f t="shared" ref="C26:H26" si="2">SUM(C19:C25)</f>
        <v>2304</v>
      </c>
      <c r="D26" s="175">
        <f t="shared" si="2"/>
        <v>0</v>
      </c>
      <c r="E26" s="175">
        <f t="shared" si="2"/>
        <v>0</v>
      </c>
      <c r="F26" s="175">
        <f t="shared" si="2"/>
        <v>2304</v>
      </c>
      <c r="G26" s="175">
        <f t="shared" si="2"/>
        <v>0</v>
      </c>
      <c r="H26" s="175">
        <f t="shared" si="2"/>
        <v>0</v>
      </c>
      <c r="I26" s="175">
        <f>F26+G26-H26</f>
        <v>2304</v>
      </c>
      <c r="J26" s="176"/>
      <c r="K26" s="176"/>
      <c r="L26" s="176"/>
      <c r="M26" s="176"/>
      <c r="N26" s="176"/>
      <c r="O26" s="176"/>
    </row>
    <row r="27" spans="1:15" s="110" customFormat="1">
      <c r="A27" s="478" t="s">
        <v>804</v>
      </c>
      <c r="B27" s="28"/>
      <c r="C27" s="21"/>
      <c r="D27" s="22"/>
      <c r="E27" s="22"/>
      <c r="F27" s="22"/>
      <c r="G27" s="22"/>
      <c r="H27" s="22"/>
      <c r="I27" s="22"/>
      <c r="J27" s="111"/>
      <c r="K27" s="111"/>
      <c r="L27" s="111"/>
      <c r="M27" s="111"/>
      <c r="N27" s="111"/>
      <c r="O27" s="111"/>
    </row>
    <row r="28" spans="1:15" s="110" customFormat="1">
      <c r="A28" s="76"/>
      <c r="B28" s="77"/>
      <c r="C28" s="76"/>
      <c r="D28" s="82"/>
      <c r="E28" s="82"/>
      <c r="F28" s="82"/>
      <c r="G28" s="82"/>
      <c r="H28" s="82"/>
      <c r="I28" s="82"/>
    </row>
    <row r="29" spans="1:15" s="110" customFormat="1" ht="15" customHeight="1">
      <c r="A29" s="78" t="str">
        <f>'справка №1-БАЛАНС'!A98</f>
        <v>Дата на съставяне: 14.08.2018</v>
      </c>
      <c r="B29" s="693" t="s">
        <v>850</v>
      </c>
      <c r="C29" s="693"/>
      <c r="D29" s="693"/>
      <c r="E29" s="696" t="s">
        <v>844</v>
      </c>
      <c r="F29" s="696"/>
      <c r="G29" s="696"/>
      <c r="H29" s="80"/>
      <c r="I29" s="639"/>
    </row>
    <row r="30" spans="1:15" s="110" customFormat="1">
      <c r="A30" s="57"/>
      <c r="B30" s="60"/>
      <c r="C30" s="57"/>
      <c r="D30" s="112"/>
      <c r="E30" s="112"/>
      <c r="F30" s="112"/>
      <c r="G30" s="112"/>
      <c r="H30" s="112"/>
      <c r="I30" s="112"/>
    </row>
    <row r="31" spans="1:15" s="110" customFormat="1">
      <c r="A31" s="57"/>
      <c r="B31" s="60"/>
      <c r="C31" s="57"/>
      <c r="D31" s="112"/>
      <c r="E31" s="112"/>
      <c r="F31" s="112"/>
      <c r="G31" s="112"/>
      <c r="H31" s="112"/>
      <c r="I31" s="112"/>
    </row>
    <row r="32" spans="1:15" s="110" customFormat="1">
      <c r="A32" s="35"/>
      <c r="B32" s="113"/>
      <c r="C32" s="35"/>
      <c r="D32" s="114"/>
      <c r="E32" s="114"/>
      <c r="F32" s="114"/>
      <c r="G32" s="114"/>
      <c r="H32" s="114"/>
      <c r="I32" s="114"/>
    </row>
    <row r="33" spans="1:9" s="110" customFormat="1">
      <c r="A33" s="35"/>
      <c r="B33" s="113"/>
      <c r="C33" s="35"/>
      <c r="D33" s="114"/>
      <c r="E33" s="114"/>
      <c r="F33" s="114"/>
      <c r="G33" s="114"/>
      <c r="H33" s="114"/>
      <c r="I33" s="114"/>
    </row>
    <row r="34" spans="1:9" s="110" customFormat="1">
      <c r="A34" s="35"/>
      <c r="B34" s="113"/>
      <c r="C34" s="35"/>
      <c r="D34" s="114"/>
      <c r="E34" s="114"/>
      <c r="F34" s="114"/>
      <c r="G34" s="114"/>
      <c r="H34" s="114"/>
      <c r="I34" s="114"/>
    </row>
    <row r="35" spans="1:9" s="110" customFormat="1">
      <c r="A35" s="35"/>
      <c r="B35" s="113"/>
      <c r="C35" s="35"/>
      <c r="D35" s="114"/>
      <c r="E35" s="114"/>
      <c r="F35" s="114"/>
      <c r="G35" s="114"/>
      <c r="H35" s="114"/>
      <c r="I35" s="114"/>
    </row>
    <row r="36" spans="1:9" s="110" customFormat="1">
      <c r="A36" s="35"/>
      <c r="B36" s="113"/>
      <c r="C36" s="35"/>
      <c r="D36" s="114"/>
      <c r="E36" s="114"/>
      <c r="F36" s="114"/>
      <c r="G36" s="114"/>
      <c r="H36" s="114"/>
      <c r="I36" s="114"/>
    </row>
    <row r="37" spans="1:9" s="110" customFormat="1">
      <c r="A37" s="35"/>
      <c r="B37" s="113"/>
      <c r="C37" s="35"/>
      <c r="D37" s="114"/>
      <c r="E37" s="114"/>
      <c r="F37" s="114"/>
      <c r="G37" s="114"/>
      <c r="H37" s="114"/>
      <c r="I37" s="114"/>
    </row>
    <row r="38" spans="1:9" s="110" customFormat="1">
      <c r="A38" s="35"/>
      <c r="B38" s="113"/>
      <c r="C38" s="35"/>
      <c r="D38" s="114"/>
      <c r="E38" s="114"/>
      <c r="F38" s="114"/>
      <c r="G38" s="114"/>
      <c r="H38" s="114"/>
      <c r="I38" s="114"/>
    </row>
    <row r="39" spans="1:9" s="110" customFormat="1">
      <c r="A39" s="35"/>
      <c r="B39" s="113"/>
      <c r="C39" s="35"/>
      <c r="D39" s="114"/>
      <c r="E39" s="114"/>
      <c r="F39" s="114"/>
      <c r="G39" s="114"/>
      <c r="H39" s="114"/>
      <c r="I39" s="114"/>
    </row>
    <row r="40" spans="1:9" s="110" customFormat="1">
      <c r="A40" s="35"/>
      <c r="B40" s="113"/>
      <c r="C40" s="35"/>
      <c r="D40" s="114"/>
      <c r="E40" s="114"/>
      <c r="F40" s="114"/>
      <c r="G40" s="114"/>
      <c r="H40" s="114"/>
      <c r="I40" s="114"/>
    </row>
    <row r="41" spans="1:9" s="110" customFormat="1">
      <c r="A41" s="35"/>
      <c r="B41" s="113"/>
      <c r="C41" s="35"/>
      <c r="D41" s="114"/>
      <c r="E41" s="114"/>
      <c r="F41" s="114"/>
      <c r="G41" s="114"/>
      <c r="H41" s="114"/>
      <c r="I41" s="114"/>
    </row>
    <row r="42" spans="1:9" s="110" customFormat="1">
      <c r="A42" s="35"/>
      <c r="B42" s="113"/>
      <c r="C42" s="35"/>
      <c r="D42" s="114"/>
      <c r="E42" s="114"/>
      <c r="F42" s="114"/>
      <c r="G42" s="114"/>
      <c r="H42" s="114"/>
      <c r="I42" s="114"/>
    </row>
    <row r="43" spans="1:9" s="110" customFormat="1">
      <c r="A43" s="35"/>
      <c r="B43" s="113"/>
      <c r="C43" s="35"/>
      <c r="D43" s="114"/>
      <c r="E43" s="114"/>
      <c r="F43" s="114"/>
      <c r="G43" s="114"/>
      <c r="H43" s="114"/>
      <c r="I43" s="114"/>
    </row>
    <row r="44" spans="1:9" s="110" customFormat="1">
      <c r="A44" s="35"/>
      <c r="B44" s="113"/>
      <c r="C44" s="35"/>
      <c r="D44" s="114"/>
      <c r="E44" s="114"/>
      <c r="F44" s="114"/>
      <c r="G44" s="114"/>
      <c r="H44" s="114"/>
      <c r="I44" s="114"/>
    </row>
    <row r="45" spans="1:9" s="110" customFormat="1">
      <c r="A45" s="35"/>
      <c r="B45" s="113"/>
      <c r="C45" s="35"/>
      <c r="D45" s="114"/>
      <c r="E45" s="114"/>
      <c r="F45" s="114"/>
      <c r="G45" s="114"/>
      <c r="H45" s="114"/>
      <c r="I45" s="114"/>
    </row>
    <row r="46" spans="1:9" s="110" customFormat="1">
      <c r="A46" s="35"/>
      <c r="B46" s="113"/>
      <c r="C46" s="35"/>
      <c r="D46" s="114"/>
      <c r="E46" s="114"/>
      <c r="F46" s="114"/>
      <c r="G46" s="114"/>
      <c r="H46" s="114"/>
      <c r="I46" s="114"/>
    </row>
    <row r="47" spans="1:9" s="110" customFormat="1">
      <c r="A47" s="35"/>
      <c r="B47" s="113"/>
      <c r="C47" s="35"/>
      <c r="D47" s="114"/>
      <c r="E47" s="114"/>
      <c r="F47" s="114"/>
      <c r="G47" s="114"/>
      <c r="H47" s="114"/>
      <c r="I47" s="114"/>
    </row>
    <row r="48" spans="1:9" s="110" customFormat="1">
      <c r="A48" s="35"/>
      <c r="B48" s="113"/>
      <c r="C48" s="35"/>
      <c r="D48" s="114"/>
      <c r="E48" s="114"/>
      <c r="F48" s="114"/>
      <c r="G48" s="114"/>
      <c r="H48" s="114"/>
      <c r="I48" s="114"/>
    </row>
    <row r="49" spans="1:9" s="110" customFormat="1">
      <c r="A49" s="35"/>
      <c r="B49" s="113"/>
      <c r="C49" s="35"/>
      <c r="D49" s="114"/>
      <c r="E49" s="114"/>
      <c r="F49" s="114"/>
      <c r="G49" s="114"/>
      <c r="H49" s="114"/>
      <c r="I49" s="114"/>
    </row>
    <row r="50" spans="1:9" s="110" customFormat="1">
      <c r="A50" s="35"/>
      <c r="B50" s="113"/>
      <c r="C50" s="35"/>
      <c r="D50" s="114"/>
      <c r="E50" s="114"/>
      <c r="F50" s="114"/>
      <c r="G50" s="114"/>
      <c r="H50" s="114"/>
      <c r="I50" s="114"/>
    </row>
    <row r="51" spans="1:9" s="110" customFormat="1">
      <c r="A51" s="35"/>
      <c r="B51" s="113"/>
      <c r="C51" s="35"/>
      <c r="D51" s="114"/>
      <c r="E51" s="114"/>
      <c r="F51" s="114"/>
      <c r="G51" s="114"/>
      <c r="H51" s="114"/>
      <c r="I51" s="114"/>
    </row>
    <row r="52" spans="1:9" s="110" customFormat="1">
      <c r="A52" s="35"/>
      <c r="B52" s="113"/>
      <c r="C52" s="35"/>
      <c r="D52" s="114"/>
      <c r="E52" s="114"/>
      <c r="F52" s="114"/>
      <c r="G52" s="114"/>
      <c r="H52" s="114"/>
      <c r="I52" s="114"/>
    </row>
    <row r="53" spans="1:9" s="110" customFormat="1">
      <c r="A53" s="35"/>
      <c r="B53" s="113"/>
      <c r="C53" s="35"/>
      <c r="D53" s="114"/>
      <c r="E53" s="114"/>
      <c r="F53" s="114"/>
      <c r="G53" s="114"/>
      <c r="H53" s="114"/>
      <c r="I53" s="114"/>
    </row>
    <row r="54" spans="1:9" s="110" customFormat="1">
      <c r="A54" s="35"/>
      <c r="B54" s="113"/>
      <c r="C54" s="35"/>
      <c r="D54" s="114"/>
      <c r="E54" s="114"/>
      <c r="F54" s="114"/>
      <c r="G54" s="114"/>
      <c r="H54" s="114"/>
      <c r="I54" s="114"/>
    </row>
    <row r="55" spans="1:9" s="110" customFormat="1">
      <c r="A55" s="35"/>
      <c r="B55" s="113"/>
      <c r="C55" s="35"/>
      <c r="D55" s="114"/>
      <c r="E55" s="114"/>
      <c r="F55" s="114"/>
      <c r="G55" s="114"/>
      <c r="H55" s="114"/>
      <c r="I55" s="114"/>
    </row>
    <row r="56" spans="1:9" s="110" customFormat="1">
      <c r="A56" s="35"/>
      <c r="B56" s="113"/>
      <c r="C56" s="35"/>
      <c r="D56" s="114"/>
      <c r="E56" s="114"/>
      <c r="F56" s="114"/>
      <c r="G56" s="114"/>
      <c r="H56" s="114"/>
      <c r="I56" s="114"/>
    </row>
    <row r="57" spans="1:9" s="110" customFormat="1">
      <c r="A57" s="35"/>
      <c r="B57" s="113"/>
      <c r="C57" s="35"/>
      <c r="D57" s="114"/>
      <c r="E57" s="114"/>
      <c r="F57" s="114"/>
      <c r="G57" s="114"/>
      <c r="H57" s="114"/>
      <c r="I57" s="114"/>
    </row>
    <row r="58" spans="1:9" s="110" customFormat="1">
      <c r="A58" s="35"/>
      <c r="B58" s="113"/>
      <c r="C58" s="35"/>
      <c r="D58" s="114"/>
      <c r="E58" s="114"/>
      <c r="F58" s="114"/>
      <c r="G58" s="114"/>
      <c r="H58" s="114"/>
      <c r="I58" s="114"/>
    </row>
    <row r="59" spans="1:9" s="110" customFormat="1">
      <c r="A59" s="35"/>
      <c r="B59" s="113"/>
      <c r="C59" s="35"/>
      <c r="D59" s="114"/>
      <c r="E59" s="114"/>
      <c r="F59" s="114"/>
      <c r="G59" s="114"/>
      <c r="H59" s="114"/>
      <c r="I59" s="114"/>
    </row>
    <row r="60" spans="1:9" s="110" customFormat="1">
      <c r="A60" s="35"/>
      <c r="B60" s="113"/>
      <c r="C60" s="35"/>
      <c r="D60" s="114"/>
      <c r="E60" s="114"/>
      <c r="F60" s="114"/>
      <c r="G60" s="114"/>
      <c r="H60" s="114"/>
      <c r="I60" s="114"/>
    </row>
    <row r="61" spans="1:9" s="110" customFormat="1">
      <c r="A61" s="35"/>
      <c r="B61" s="113"/>
      <c r="C61" s="35"/>
      <c r="D61" s="114"/>
      <c r="E61" s="114"/>
      <c r="F61" s="114"/>
      <c r="G61" s="114"/>
      <c r="H61" s="114"/>
      <c r="I61" s="114"/>
    </row>
    <row r="62" spans="1:9" s="110" customFormat="1">
      <c r="A62" s="35"/>
      <c r="B62" s="113"/>
      <c r="C62" s="35"/>
      <c r="D62" s="114"/>
      <c r="E62" s="114"/>
      <c r="F62" s="114"/>
      <c r="G62" s="114"/>
      <c r="H62" s="114"/>
      <c r="I62" s="114"/>
    </row>
    <row r="63" spans="1:9" s="110" customFormat="1">
      <c r="A63" s="35"/>
      <c r="B63" s="113"/>
      <c r="C63" s="35"/>
      <c r="D63" s="114"/>
      <c r="E63" s="114"/>
      <c r="F63" s="114"/>
      <c r="G63" s="114"/>
      <c r="H63" s="114"/>
      <c r="I63" s="114"/>
    </row>
    <row r="64" spans="1:9" s="110" customFormat="1">
      <c r="A64" s="35"/>
      <c r="B64" s="113"/>
      <c r="C64" s="35"/>
      <c r="D64" s="114"/>
      <c r="E64" s="114"/>
      <c r="F64" s="114"/>
      <c r="G64" s="114"/>
      <c r="H64" s="114"/>
      <c r="I64" s="114"/>
    </row>
    <row r="65" spans="1:9" s="110" customFormat="1">
      <c r="A65" s="35"/>
      <c r="B65" s="113"/>
      <c r="C65" s="35"/>
      <c r="D65" s="114"/>
      <c r="E65" s="114"/>
      <c r="F65" s="114"/>
      <c r="G65" s="114"/>
      <c r="H65" s="114"/>
      <c r="I65" s="114"/>
    </row>
    <row r="66" spans="1:9" s="110" customFormat="1">
      <c r="A66" s="35"/>
      <c r="B66" s="113"/>
      <c r="C66" s="35"/>
      <c r="D66" s="114"/>
      <c r="E66" s="114"/>
      <c r="F66" s="114"/>
      <c r="G66" s="114"/>
      <c r="H66" s="114"/>
      <c r="I66" s="114"/>
    </row>
    <row r="67" spans="1:9" s="110" customFormat="1">
      <c r="A67" s="35"/>
      <c r="B67" s="113"/>
      <c r="C67" s="35"/>
      <c r="D67" s="114"/>
      <c r="E67" s="114"/>
      <c r="F67" s="114"/>
      <c r="G67" s="114"/>
      <c r="H67" s="114"/>
      <c r="I67" s="114"/>
    </row>
    <row r="68" spans="1:9" s="110" customFormat="1">
      <c r="A68" s="35"/>
      <c r="B68" s="113"/>
      <c r="C68" s="35"/>
      <c r="D68" s="114"/>
      <c r="E68" s="114"/>
      <c r="F68" s="114"/>
      <c r="G68" s="114"/>
      <c r="H68" s="114"/>
      <c r="I68" s="114"/>
    </row>
    <row r="69" spans="1:9" s="110" customFormat="1">
      <c r="A69" s="35"/>
      <c r="B69" s="113"/>
      <c r="C69" s="35"/>
      <c r="D69" s="114"/>
      <c r="E69" s="114"/>
      <c r="F69" s="114"/>
      <c r="G69" s="114"/>
      <c r="H69" s="114"/>
      <c r="I69" s="114"/>
    </row>
    <row r="70" spans="1:9" s="110" customFormat="1">
      <c r="A70" s="35"/>
      <c r="B70" s="113"/>
      <c r="C70" s="35"/>
      <c r="D70" s="114"/>
      <c r="E70" s="114"/>
      <c r="F70" s="114"/>
      <c r="G70" s="114"/>
      <c r="H70" s="114"/>
      <c r="I70" s="114"/>
    </row>
    <row r="71" spans="1:9" s="110" customFormat="1">
      <c r="A71" s="35"/>
      <c r="B71" s="113"/>
      <c r="C71" s="35"/>
      <c r="D71" s="114"/>
      <c r="E71" s="114"/>
      <c r="F71" s="114"/>
      <c r="G71" s="114"/>
      <c r="H71" s="114"/>
      <c r="I71" s="114"/>
    </row>
    <row r="72" spans="1:9" s="110" customFormat="1">
      <c r="A72" s="35"/>
      <c r="B72" s="113"/>
      <c r="C72" s="35"/>
      <c r="D72" s="114"/>
      <c r="E72" s="114"/>
      <c r="F72" s="114"/>
      <c r="G72" s="114"/>
      <c r="H72" s="114"/>
      <c r="I72" s="114"/>
    </row>
    <row r="73" spans="1:9" s="110" customFormat="1">
      <c r="A73" s="35"/>
      <c r="B73" s="113"/>
      <c r="C73" s="35"/>
      <c r="D73" s="114"/>
      <c r="E73" s="114"/>
      <c r="F73" s="114"/>
      <c r="G73" s="114"/>
      <c r="H73" s="114"/>
      <c r="I73" s="114"/>
    </row>
    <row r="74" spans="1:9" s="110" customFormat="1">
      <c r="A74" s="35"/>
      <c r="B74" s="113"/>
      <c r="C74" s="35"/>
      <c r="D74" s="114"/>
      <c r="E74" s="114"/>
      <c r="F74" s="114"/>
      <c r="G74" s="114"/>
      <c r="H74" s="114"/>
      <c r="I74" s="114"/>
    </row>
    <row r="75" spans="1:9" s="110" customFormat="1">
      <c r="A75" s="35"/>
      <c r="B75" s="113"/>
      <c r="C75" s="35"/>
      <c r="D75" s="114"/>
      <c r="E75" s="114"/>
      <c r="F75" s="114"/>
      <c r="G75" s="114"/>
      <c r="H75" s="114"/>
      <c r="I75" s="114"/>
    </row>
    <row r="76" spans="1:9" s="110" customFormat="1">
      <c r="A76" s="35"/>
      <c r="B76" s="113"/>
      <c r="C76" s="35"/>
      <c r="D76" s="114"/>
      <c r="E76" s="114"/>
      <c r="F76" s="114"/>
      <c r="G76" s="114"/>
      <c r="H76" s="114"/>
      <c r="I76" s="114"/>
    </row>
    <row r="77" spans="1:9" s="110" customFormat="1">
      <c r="A77" s="35"/>
      <c r="B77" s="113"/>
      <c r="C77" s="35"/>
      <c r="D77" s="114"/>
      <c r="E77" s="114"/>
      <c r="F77" s="114"/>
      <c r="G77" s="114"/>
      <c r="H77" s="114"/>
      <c r="I77" s="114"/>
    </row>
    <row r="78" spans="1:9" s="110" customFormat="1">
      <c r="A78" s="35"/>
      <c r="B78" s="113"/>
      <c r="C78" s="35"/>
      <c r="D78" s="114"/>
      <c r="E78" s="114"/>
      <c r="F78" s="114"/>
      <c r="G78" s="114"/>
      <c r="H78" s="114"/>
      <c r="I78" s="114"/>
    </row>
    <row r="79" spans="1:9" s="110" customFormat="1">
      <c r="A79" s="35"/>
      <c r="B79" s="113"/>
      <c r="C79" s="35"/>
      <c r="D79" s="114"/>
      <c r="E79" s="114"/>
      <c r="F79" s="114"/>
      <c r="G79" s="114"/>
      <c r="H79" s="114"/>
      <c r="I79" s="114"/>
    </row>
    <row r="80" spans="1:9" s="110" customFormat="1">
      <c r="A80" s="35"/>
      <c r="B80" s="113"/>
      <c r="C80" s="35"/>
      <c r="D80" s="114"/>
      <c r="E80" s="114"/>
      <c r="F80" s="114"/>
      <c r="G80" s="114"/>
      <c r="H80" s="114"/>
      <c r="I80" s="114"/>
    </row>
    <row r="81" spans="1:9" s="110" customFormat="1">
      <c r="A81" s="35"/>
      <c r="B81" s="113"/>
      <c r="C81" s="35"/>
      <c r="D81" s="114"/>
      <c r="E81" s="114"/>
      <c r="F81" s="114"/>
      <c r="G81" s="114"/>
      <c r="H81" s="114"/>
      <c r="I81" s="114"/>
    </row>
    <row r="82" spans="1:9" s="110" customFormat="1">
      <c r="A82" s="35"/>
      <c r="B82" s="113"/>
      <c r="C82" s="35"/>
      <c r="D82" s="114"/>
      <c r="E82" s="114"/>
      <c r="F82" s="114"/>
      <c r="G82" s="114"/>
      <c r="H82" s="114"/>
      <c r="I82" s="114"/>
    </row>
    <row r="83" spans="1:9" s="110" customFormat="1">
      <c r="A83" s="35"/>
      <c r="B83" s="113"/>
      <c r="C83" s="35"/>
      <c r="D83" s="114"/>
      <c r="E83" s="114"/>
      <c r="F83" s="114"/>
      <c r="G83" s="114"/>
      <c r="H83" s="114"/>
      <c r="I83" s="114"/>
    </row>
    <row r="84" spans="1:9" s="110" customFormat="1">
      <c r="A84" s="35"/>
      <c r="B84" s="113"/>
      <c r="C84" s="35"/>
      <c r="D84" s="114"/>
      <c r="E84" s="114"/>
      <c r="F84" s="114"/>
      <c r="G84" s="114"/>
      <c r="H84" s="114"/>
      <c r="I84" s="114"/>
    </row>
    <row r="85" spans="1:9" s="110" customFormat="1">
      <c r="A85" s="35"/>
      <c r="B85" s="113"/>
      <c r="C85" s="35"/>
      <c r="D85" s="114"/>
      <c r="E85" s="114"/>
      <c r="F85" s="114"/>
      <c r="G85" s="114"/>
      <c r="H85" s="114"/>
      <c r="I85" s="114"/>
    </row>
    <row r="86" spans="1:9" s="110" customFormat="1">
      <c r="A86" s="35"/>
      <c r="B86" s="113"/>
      <c r="C86" s="35"/>
      <c r="D86" s="114"/>
      <c r="E86" s="114"/>
      <c r="F86" s="114"/>
      <c r="G86" s="114"/>
      <c r="H86" s="114"/>
      <c r="I86" s="114"/>
    </row>
    <row r="87" spans="1:9" s="110" customFormat="1">
      <c r="A87" s="35"/>
      <c r="B87" s="113"/>
      <c r="C87" s="35"/>
      <c r="D87" s="114"/>
      <c r="E87" s="114"/>
      <c r="F87" s="114"/>
      <c r="G87" s="114"/>
      <c r="H87" s="114"/>
      <c r="I87" s="114"/>
    </row>
    <row r="88" spans="1:9" s="110" customFormat="1">
      <c r="A88" s="35"/>
      <c r="B88" s="113"/>
      <c r="C88" s="35"/>
      <c r="D88" s="114"/>
      <c r="E88" s="114"/>
      <c r="F88" s="114"/>
      <c r="G88" s="114"/>
      <c r="H88" s="114"/>
      <c r="I88" s="114"/>
    </row>
    <row r="89" spans="1:9" s="110" customFormat="1">
      <c r="A89" s="35"/>
      <c r="B89" s="113"/>
      <c r="C89" s="35"/>
      <c r="D89" s="114"/>
      <c r="E89" s="114"/>
      <c r="F89" s="114"/>
      <c r="G89" s="114"/>
      <c r="H89" s="114"/>
      <c r="I89" s="114"/>
    </row>
    <row r="90" spans="1:9" s="110" customFormat="1">
      <c r="A90" s="35"/>
      <c r="B90" s="113"/>
      <c r="C90" s="35"/>
      <c r="D90" s="114"/>
      <c r="E90" s="114"/>
      <c r="F90" s="114"/>
      <c r="G90" s="114"/>
      <c r="H90" s="114"/>
      <c r="I90" s="114"/>
    </row>
    <row r="91" spans="1:9" s="110" customFormat="1">
      <c r="A91" s="35"/>
      <c r="B91" s="113"/>
      <c r="C91" s="35"/>
      <c r="D91" s="114"/>
      <c r="E91" s="114"/>
      <c r="F91" s="114"/>
      <c r="G91" s="114"/>
      <c r="H91" s="114"/>
      <c r="I91" s="114"/>
    </row>
    <row r="92" spans="1:9" s="110" customFormat="1">
      <c r="A92" s="35"/>
      <c r="B92" s="113"/>
      <c r="C92" s="35"/>
      <c r="D92" s="114"/>
      <c r="E92" s="114"/>
      <c r="F92" s="114"/>
      <c r="G92" s="114"/>
      <c r="H92" s="114"/>
      <c r="I92" s="114"/>
    </row>
    <row r="93" spans="1:9" s="110" customFormat="1">
      <c r="A93" s="35"/>
      <c r="B93" s="113"/>
      <c r="C93" s="35"/>
      <c r="D93" s="114"/>
      <c r="E93" s="114"/>
      <c r="F93" s="114"/>
      <c r="G93" s="114"/>
      <c r="H93" s="114"/>
      <c r="I93" s="114"/>
    </row>
    <row r="94" spans="1:9" s="110" customFormat="1">
      <c r="A94" s="35"/>
      <c r="B94" s="113"/>
      <c r="C94" s="35"/>
      <c r="D94" s="114"/>
      <c r="E94" s="114"/>
      <c r="F94" s="114"/>
      <c r="G94" s="114"/>
      <c r="H94" s="114"/>
      <c r="I94" s="114"/>
    </row>
    <row r="95" spans="1:9" s="110" customFormat="1">
      <c r="A95" s="35"/>
      <c r="B95" s="113"/>
      <c r="C95" s="35"/>
      <c r="D95" s="114"/>
      <c r="E95" s="114"/>
      <c r="F95" s="114"/>
      <c r="G95" s="114"/>
      <c r="H95" s="114"/>
      <c r="I95" s="114"/>
    </row>
    <row r="96" spans="1:9" s="110" customFormat="1">
      <c r="A96" s="35"/>
      <c r="B96" s="113"/>
      <c r="C96" s="35"/>
      <c r="D96" s="114"/>
      <c r="E96" s="114"/>
      <c r="F96" s="114"/>
      <c r="G96" s="114"/>
      <c r="H96" s="114"/>
      <c r="I96" s="114"/>
    </row>
    <row r="97" spans="1:9" s="110" customFormat="1">
      <c r="A97" s="35"/>
      <c r="B97" s="113"/>
      <c r="C97" s="35"/>
      <c r="D97" s="114"/>
      <c r="E97" s="114"/>
      <c r="F97" s="114"/>
      <c r="G97" s="114"/>
      <c r="H97" s="114"/>
      <c r="I97" s="114"/>
    </row>
    <row r="98" spans="1:9" s="110" customFormat="1">
      <c r="A98" s="35"/>
      <c r="B98" s="113"/>
      <c r="C98" s="35"/>
      <c r="D98" s="114"/>
      <c r="E98" s="114"/>
      <c r="F98" s="114"/>
      <c r="G98" s="114"/>
      <c r="H98" s="114"/>
      <c r="I98" s="114"/>
    </row>
    <row r="99" spans="1:9" s="110" customFormat="1">
      <c r="A99" s="35"/>
      <c r="B99" s="113"/>
      <c r="C99" s="35"/>
      <c r="D99" s="114"/>
      <c r="E99" s="114"/>
      <c r="F99" s="114"/>
      <c r="G99" s="114"/>
      <c r="H99" s="114"/>
      <c r="I99" s="114"/>
    </row>
    <row r="100" spans="1:9" s="110" customFormat="1">
      <c r="A100" s="35"/>
      <c r="B100" s="113"/>
      <c r="C100" s="35"/>
      <c r="D100" s="114"/>
      <c r="E100" s="114"/>
      <c r="F100" s="114"/>
      <c r="G100" s="114"/>
      <c r="H100" s="114"/>
      <c r="I100" s="114"/>
    </row>
    <row r="101" spans="1:9" s="110" customFormat="1">
      <c r="A101" s="35"/>
      <c r="B101" s="113"/>
      <c r="C101" s="35"/>
      <c r="D101" s="114"/>
      <c r="E101" s="114"/>
      <c r="F101" s="114"/>
      <c r="G101" s="114"/>
      <c r="H101" s="114"/>
      <c r="I101" s="114"/>
    </row>
    <row r="102" spans="1:9" s="110" customFormat="1">
      <c r="A102" s="35"/>
      <c r="B102" s="113"/>
      <c r="C102" s="35"/>
      <c r="D102" s="114"/>
      <c r="E102" s="114"/>
      <c r="F102" s="114"/>
      <c r="G102" s="114"/>
      <c r="H102" s="114"/>
      <c r="I102" s="114"/>
    </row>
    <row r="103" spans="1:9" s="110" customFormat="1">
      <c r="A103" s="35"/>
      <c r="B103" s="113"/>
      <c r="C103" s="35"/>
      <c r="D103" s="114"/>
      <c r="E103" s="114"/>
      <c r="F103" s="114"/>
      <c r="G103" s="114"/>
      <c r="H103" s="114"/>
      <c r="I103" s="114"/>
    </row>
    <row r="104" spans="1:9" s="110" customFormat="1">
      <c r="A104" s="35"/>
      <c r="B104" s="113"/>
      <c r="C104" s="35"/>
      <c r="D104" s="114"/>
      <c r="E104" s="114"/>
      <c r="F104" s="114"/>
      <c r="G104" s="114"/>
      <c r="H104" s="114"/>
      <c r="I104" s="114"/>
    </row>
    <row r="105" spans="1:9" s="110" customFormat="1">
      <c r="A105" s="35"/>
      <c r="B105" s="113"/>
      <c r="C105" s="35"/>
      <c r="D105" s="114"/>
      <c r="E105" s="114"/>
      <c r="F105" s="114"/>
      <c r="G105" s="114"/>
      <c r="H105" s="114"/>
      <c r="I105" s="114"/>
    </row>
    <row r="106" spans="1:9" s="110" customFormat="1">
      <c r="A106" s="35"/>
      <c r="B106" s="113"/>
      <c r="C106" s="35"/>
      <c r="D106" s="114"/>
      <c r="E106" s="114"/>
      <c r="F106" s="114"/>
      <c r="G106" s="114"/>
      <c r="H106" s="114"/>
      <c r="I106" s="114"/>
    </row>
    <row r="107" spans="1:9" s="110" customFormat="1">
      <c r="A107" s="35"/>
      <c r="B107" s="113"/>
      <c r="C107" s="35"/>
      <c r="D107" s="114"/>
      <c r="E107" s="114"/>
      <c r="F107" s="114"/>
      <c r="G107" s="114"/>
      <c r="H107" s="114"/>
      <c r="I107" s="114"/>
    </row>
    <row r="108" spans="1:9" s="110" customFormat="1">
      <c r="A108" s="35"/>
      <c r="B108" s="113"/>
      <c r="C108" s="35"/>
      <c r="D108" s="114"/>
      <c r="E108" s="114"/>
      <c r="F108" s="114"/>
      <c r="G108" s="114"/>
      <c r="H108" s="114"/>
      <c r="I108" s="114"/>
    </row>
    <row r="109" spans="1:9" s="110" customFormat="1">
      <c r="A109" s="35"/>
      <c r="B109" s="113"/>
      <c r="C109" s="35"/>
      <c r="D109" s="114"/>
      <c r="E109" s="114"/>
      <c r="F109" s="114"/>
      <c r="G109" s="114"/>
      <c r="H109" s="114"/>
      <c r="I109" s="114"/>
    </row>
    <row r="110" spans="1:9" s="110" customFormat="1">
      <c r="A110" s="35"/>
      <c r="B110" s="113"/>
      <c r="C110" s="35"/>
      <c r="D110" s="114"/>
      <c r="E110" s="114"/>
      <c r="F110" s="114"/>
      <c r="G110" s="114"/>
      <c r="H110" s="114"/>
      <c r="I110" s="114"/>
    </row>
    <row r="111" spans="1:9" s="110" customFormat="1">
      <c r="A111" s="35"/>
      <c r="B111" s="113"/>
      <c r="C111" s="35"/>
      <c r="D111" s="114"/>
      <c r="E111" s="114"/>
      <c r="F111" s="114"/>
      <c r="G111" s="114"/>
      <c r="H111" s="114"/>
      <c r="I111" s="114"/>
    </row>
    <row r="112" spans="1:9" s="110" customFormat="1">
      <c r="A112" s="35"/>
      <c r="B112" s="113"/>
      <c r="C112" s="35"/>
      <c r="D112" s="114"/>
      <c r="E112" s="114"/>
      <c r="F112" s="114"/>
      <c r="G112" s="114"/>
      <c r="H112" s="114"/>
      <c r="I112" s="114"/>
    </row>
    <row r="113" spans="1:9" s="110" customFormat="1">
      <c r="A113" s="35"/>
      <c r="B113" s="113"/>
      <c r="C113" s="35"/>
      <c r="D113" s="114"/>
      <c r="E113" s="114"/>
      <c r="F113" s="114"/>
      <c r="G113" s="114"/>
      <c r="H113" s="114"/>
      <c r="I113" s="114"/>
    </row>
    <row r="114" spans="1:9" s="110" customFormat="1">
      <c r="A114" s="35"/>
      <c r="B114" s="113"/>
      <c r="C114" s="35"/>
      <c r="D114" s="114"/>
      <c r="E114" s="114"/>
      <c r="F114" s="114"/>
      <c r="G114" s="114"/>
      <c r="H114" s="114"/>
      <c r="I114" s="114"/>
    </row>
    <row r="115" spans="1:9" s="110" customFormat="1">
      <c r="A115" s="35"/>
      <c r="B115" s="113"/>
      <c r="C115" s="35"/>
      <c r="D115" s="114"/>
      <c r="E115" s="114"/>
      <c r="F115" s="114"/>
      <c r="G115" s="114"/>
      <c r="H115" s="114"/>
      <c r="I115" s="114"/>
    </row>
    <row r="116" spans="1:9" s="110" customFormat="1">
      <c r="A116" s="35"/>
      <c r="B116" s="113"/>
      <c r="C116" s="35"/>
      <c r="D116" s="114"/>
      <c r="E116" s="114"/>
      <c r="F116" s="114"/>
      <c r="G116" s="114"/>
      <c r="H116" s="114"/>
      <c r="I116" s="114"/>
    </row>
    <row r="117" spans="1:9" s="110" customFormat="1">
      <c r="A117" s="35"/>
      <c r="B117" s="113"/>
      <c r="C117" s="35"/>
      <c r="D117" s="114"/>
      <c r="E117" s="114"/>
      <c r="F117" s="114"/>
      <c r="G117" s="114"/>
      <c r="H117" s="114"/>
      <c r="I117" s="114"/>
    </row>
    <row r="118" spans="1:9" s="110" customFormat="1">
      <c r="A118" s="35"/>
      <c r="B118" s="113"/>
      <c r="C118" s="35"/>
      <c r="D118" s="114"/>
      <c r="E118" s="114"/>
      <c r="F118" s="114"/>
      <c r="G118" s="114"/>
      <c r="H118" s="114"/>
      <c r="I118" s="114"/>
    </row>
    <row r="119" spans="1:9">
      <c r="D119" s="114"/>
      <c r="E119" s="114"/>
      <c r="F119" s="114"/>
      <c r="G119" s="114"/>
      <c r="H119" s="114"/>
      <c r="I119" s="114"/>
    </row>
    <row r="120" spans="1:9">
      <c r="D120" s="114"/>
      <c r="E120" s="114"/>
      <c r="F120" s="114"/>
      <c r="G120" s="114"/>
      <c r="H120" s="114"/>
      <c r="I120" s="114"/>
    </row>
    <row r="121" spans="1:9">
      <c r="D121" s="114"/>
      <c r="E121" s="114"/>
      <c r="F121" s="114"/>
      <c r="G121" s="114"/>
      <c r="H121" s="114"/>
      <c r="I121" s="114"/>
    </row>
    <row r="122" spans="1:9">
      <c r="D122" s="114"/>
      <c r="E122" s="114"/>
      <c r="F122" s="114"/>
      <c r="G122" s="114"/>
      <c r="H122" s="114"/>
      <c r="I122" s="114"/>
    </row>
    <row r="123" spans="1:9">
      <c r="D123" s="114"/>
      <c r="E123" s="114"/>
      <c r="F123" s="114"/>
      <c r="G123" s="114"/>
      <c r="H123" s="114"/>
      <c r="I123" s="114"/>
    </row>
    <row r="124" spans="1:9">
      <c r="D124" s="114"/>
      <c r="E124" s="114"/>
      <c r="F124" s="114"/>
      <c r="G124" s="114"/>
      <c r="H124" s="114"/>
      <c r="I124" s="114"/>
    </row>
    <row r="125" spans="1:9">
      <c r="D125" s="114"/>
      <c r="E125" s="114"/>
      <c r="F125" s="114"/>
      <c r="G125" s="114"/>
      <c r="H125" s="114"/>
      <c r="I125" s="114"/>
    </row>
    <row r="126" spans="1:9">
      <c r="D126" s="114"/>
      <c r="E126" s="114"/>
      <c r="F126" s="114"/>
      <c r="G126" s="114"/>
      <c r="H126" s="114"/>
      <c r="I126" s="114"/>
    </row>
    <row r="127" spans="1:9">
      <c r="D127" s="114"/>
      <c r="E127" s="114"/>
      <c r="F127" s="114"/>
      <c r="G127" s="114"/>
      <c r="H127" s="114"/>
      <c r="I127" s="114"/>
    </row>
    <row r="128" spans="1:9">
      <c r="D128" s="114"/>
      <c r="E128" s="114"/>
      <c r="F128" s="114"/>
      <c r="G128" s="114"/>
      <c r="H128" s="114"/>
      <c r="I128" s="114"/>
    </row>
    <row r="129" spans="4:9">
      <c r="D129" s="114"/>
      <c r="E129" s="114"/>
      <c r="F129" s="114"/>
      <c r="G129" s="114"/>
      <c r="H129" s="114"/>
      <c r="I129" s="114"/>
    </row>
    <row r="130" spans="4:9">
      <c r="D130" s="114"/>
      <c r="E130" s="114"/>
      <c r="F130" s="114"/>
      <c r="G130" s="114"/>
      <c r="H130" s="114"/>
      <c r="I130" s="114"/>
    </row>
    <row r="131" spans="4:9">
      <c r="D131" s="114"/>
      <c r="E131" s="114"/>
      <c r="F131" s="114"/>
      <c r="G131" s="114"/>
      <c r="H131" s="114"/>
      <c r="I131" s="114"/>
    </row>
    <row r="132" spans="4:9">
      <c r="D132" s="114"/>
      <c r="E132" s="114"/>
      <c r="F132" s="114"/>
      <c r="G132" s="114"/>
      <c r="H132" s="114"/>
      <c r="I132" s="114"/>
    </row>
    <row r="133" spans="4:9">
      <c r="D133" s="114"/>
      <c r="E133" s="114"/>
      <c r="F133" s="114"/>
      <c r="G133" s="114"/>
      <c r="H133" s="114"/>
      <c r="I133" s="114"/>
    </row>
    <row r="134" spans="4:9">
      <c r="D134" s="114"/>
      <c r="E134" s="114"/>
      <c r="F134" s="114"/>
      <c r="G134" s="114"/>
      <c r="H134" s="114"/>
      <c r="I134" s="114"/>
    </row>
    <row r="135" spans="4:9">
      <c r="D135" s="114"/>
      <c r="E135" s="114"/>
      <c r="F135" s="114"/>
      <c r="G135" s="114"/>
      <c r="H135" s="114"/>
      <c r="I135" s="114"/>
    </row>
    <row r="136" spans="4:9">
      <c r="D136" s="114"/>
      <c r="E136" s="114"/>
      <c r="F136" s="114"/>
      <c r="G136" s="114"/>
      <c r="H136" s="114"/>
      <c r="I136" s="114"/>
    </row>
    <row r="137" spans="4:9">
      <c r="D137" s="114"/>
      <c r="E137" s="114"/>
      <c r="F137" s="114"/>
      <c r="G137" s="114"/>
      <c r="H137" s="114"/>
      <c r="I137" s="114"/>
    </row>
    <row r="138" spans="4:9">
      <c r="D138" s="114"/>
      <c r="E138" s="114"/>
      <c r="F138" s="114"/>
      <c r="G138" s="114"/>
      <c r="H138" s="114"/>
      <c r="I138" s="114"/>
    </row>
    <row r="139" spans="4:9">
      <c r="D139" s="114"/>
      <c r="E139" s="114"/>
      <c r="F139" s="114"/>
      <c r="G139" s="114"/>
      <c r="H139" s="114"/>
      <c r="I139" s="114"/>
    </row>
    <row r="140" spans="4:9">
      <c r="D140" s="114"/>
      <c r="E140" s="114"/>
      <c r="F140" s="114"/>
      <c r="G140" s="114"/>
      <c r="H140" s="114"/>
      <c r="I140" s="114"/>
    </row>
    <row r="141" spans="4:9">
      <c r="D141" s="114"/>
      <c r="E141" s="114"/>
      <c r="F141" s="114"/>
      <c r="G141" s="114"/>
      <c r="H141" s="114"/>
      <c r="I141" s="114"/>
    </row>
    <row r="142" spans="4:9">
      <c r="D142" s="114"/>
      <c r="E142" s="114"/>
      <c r="F142" s="114"/>
      <c r="G142" s="114"/>
      <c r="H142" s="114"/>
      <c r="I142" s="114"/>
    </row>
    <row r="143" spans="4:9">
      <c r="D143" s="114"/>
      <c r="E143" s="114"/>
      <c r="F143" s="114"/>
      <c r="G143" s="114"/>
      <c r="H143" s="114"/>
      <c r="I143" s="114"/>
    </row>
    <row r="144" spans="4:9">
      <c r="D144" s="114"/>
      <c r="E144" s="114"/>
      <c r="F144" s="114"/>
      <c r="G144" s="114"/>
      <c r="H144" s="114"/>
      <c r="I144" s="114"/>
    </row>
    <row r="145" spans="4:9">
      <c r="D145" s="114"/>
      <c r="E145" s="114"/>
      <c r="F145" s="114"/>
      <c r="G145" s="114"/>
      <c r="H145" s="114"/>
      <c r="I145" s="114"/>
    </row>
    <row r="146" spans="4:9">
      <c r="D146" s="114"/>
      <c r="E146" s="114"/>
      <c r="F146" s="114"/>
      <c r="G146" s="114"/>
      <c r="H146" s="114"/>
      <c r="I146" s="114"/>
    </row>
    <row r="147" spans="4:9">
      <c r="D147" s="114"/>
      <c r="E147" s="114"/>
      <c r="F147" s="114"/>
      <c r="G147" s="114"/>
      <c r="H147" s="114"/>
      <c r="I147" s="114"/>
    </row>
    <row r="148" spans="4:9">
      <c r="D148" s="114"/>
      <c r="E148" s="114"/>
      <c r="F148" s="114"/>
      <c r="G148" s="114"/>
      <c r="H148" s="114"/>
      <c r="I148" s="114"/>
    </row>
    <row r="149" spans="4:9">
      <c r="D149" s="114"/>
      <c r="E149" s="114"/>
      <c r="F149" s="114"/>
      <c r="G149" s="114"/>
      <c r="H149" s="114"/>
      <c r="I149" s="114"/>
    </row>
    <row r="150" spans="4:9">
      <c r="D150" s="114"/>
      <c r="E150" s="114"/>
      <c r="F150" s="114"/>
      <c r="G150" s="114"/>
      <c r="H150" s="114"/>
      <c r="I150" s="114"/>
    </row>
    <row r="151" spans="4:9">
      <c r="D151" s="114"/>
      <c r="E151" s="114"/>
      <c r="F151" s="114"/>
      <c r="G151" s="114"/>
      <c r="H151" s="114"/>
      <c r="I151" s="114"/>
    </row>
    <row r="152" spans="4:9">
      <c r="D152" s="114"/>
      <c r="E152" s="114"/>
      <c r="F152" s="114"/>
      <c r="G152" s="114"/>
      <c r="H152" s="114"/>
      <c r="I152" s="114"/>
    </row>
    <row r="153" spans="4:9">
      <c r="D153" s="114"/>
      <c r="E153" s="114"/>
      <c r="F153" s="114"/>
      <c r="G153" s="114"/>
      <c r="H153" s="114"/>
      <c r="I153" s="114"/>
    </row>
    <row r="154" spans="4:9">
      <c r="D154" s="114"/>
      <c r="E154" s="114"/>
      <c r="F154" s="114"/>
      <c r="G154" s="114"/>
      <c r="H154" s="114"/>
      <c r="I154" s="114"/>
    </row>
    <row r="155" spans="4:9">
      <c r="D155" s="114"/>
      <c r="E155" s="114"/>
      <c r="F155" s="114"/>
      <c r="G155" s="114"/>
      <c r="H155" s="114"/>
      <c r="I155" s="114"/>
    </row>
    <row r="156" spans="4:9">
      <c r="D156" s="114"/>
      <c r="E156" s="114"/>
      <c r="F156" s="114"/>
      <c r="G156" s="114"/>
      <c r="H156" s="114"/>
      <c r="I156" s="114"/>
    </row>
    <row r="157" spans="4:9">
      <c r="D157" s="114"/>
      <c r="E157" s="114"/>
      <c r="F157" s="114"/>
      <c r="G157" s="114"/>
      <c r="H157" s="114"/>
      <c r="I157" s="114"/>
    </row>
    <row r="158" spans="4:9">
      <c r="D158" s="114"/>
      <c r="E158" s="114"/>
      <c r="F158" s="114"/>
      <c r="G158" s="114"/>
      <c r="H158" s="114"/>
      <c r="I158" s="114"/>
    </row>
    <row r="159" spans="4:9">
      <c r="D159" s="114"/>
      <c r="E159" s="114"/>
      <c r="F159" s="114"/>
      <c r="G159" s="114"/>
      <c r="H159" s="114"/>
      <c r="I159" s="114"/>
    </row>
    <row r="160" spans="4:9">
      <c r="D160" s="114"/>
      <c r="E160" s="114"/>
      <c r="F160" s="114"/>
      <c r="G160" s="114"/>
      <c r="H160" s="114"/>
      <c r="I160" s="114"/>
    </row>
    <row r="161" spans="4:9">
      <c r="D161" s="114"/>
      <c r="E161" s="114"/>
      <c r="F161" s="114"/>
      <c r="G161" s="114"/>
      <c r="H161" s="114"/>
      <c r="I161" s="114"/>
    </row>
    <row r="162" spans="4:9">
      <c r="D162" s="114"/>
      <c r="E162" s="114"/>
      <c r="F162" s="114"/>
      <c r="G162" s="114"/>
      <c r="H162" s="114"/>
      <c r="I162" s="114"/>
    </row>
    <row r="163" spans="4:9">
      <c r="D163" s="114"/>
      <c r="E163" s="114"/>
      <c r="F163" s="114"/>
      <c r="G163" s="114"/>
      <c r="H163" s="114"/>
      <c r="I163" s="114"/>
    </row>
    <row r="164" spans="4:9">
      <c r="D164" s="114"/>
      <c r="E164" s="114"/>
      <c r="F164" s="114"/>
      <c r="G164" s="114"/>
      <c r="H164" s="114"/>
      <c r="I164" s="114"/>
    </row>
    <row r="165" spans="4:9">
      <c r="D165" s="114"/>
      <c r="E165" s="114"/>
      <c r="F165" s="114"/>
      <c r="G165" s="114"/>
      <c r="H165" s="114"/>
      <c r="I165" s="114"/>
    </row>
    <row r="166" spans="4:9">
      <c r="D166" s="114"/>
      <c r="E166" s="114"/>
      <c r="F166" s="114"/>
      <c r="G166" s="114"/>
      <c r="H166" s="114"/>
      <c r="I166" s="114"/>
    </row>
    <row r="167" spans="4:9">
      <c r="D167" s="114"/>
      <c r="E167" s="114"/>
      <c r="F167" s="114"/>
      <c r="G167" s="114"/>
      <c r="H167" s="114"/>
      <c r="I167" s="114"/>
    </row>
    <row r="168" spans="4:9">
      <c r="D168" s="114"/>
      <c r="E168" s="114"/>
      <c r="F168" s="114"/>
      <c r="G168" s="114"/>
      <c r="H168" s="114"/>
      <c r="I168" s="114"/>
    </row>
    <row r="169" spans="4:9">
      <c r="D169" s="114"/>
      <c r="E169" s="114"/>
      <c r="F169" s="114"/>
      <c r="G169" s="114"/>
      <c r="H169" s="114"/>
      <c r="I169" s="114"/>
    </row>
    <row r="170" spans="4:9">
      <c r="D170" s="114"/>
      <c r="E170" s="114"/>
      <c r="F170" s="114"/>
      <c r="G170" s="114"/>
      <c r="H170" s="114"/>
      <c r="I170" s="114"/>
    </row>
    <row r="171" spans="4:9">
      <c r="D171" s="114"/>
      <c r="E171" s="114"/>
      <c r="F171" s="114"/>
      <c r="G171" s="114"/>
      <c r="H171" s="114"/>
      <c r="I171" s="114"/>
    </row>
    <row r="172" spans="4:9">
      <c r="D172" s="114"/>
      <c r="E172" s="114"/>
      <c r="F172" s="114"/>
      <c r="G172" s="114"/>
      <c r="H172" s="114"/>
      <c r="I172" s="114"/>
    </row>
    <row r="173" spans="4:9">
      <c r="D173" s="114"/>
      <c r="E173" s="114"/>
      <c r="F173" s="114"/>
      <c r="G173" s="114"/>
      <c r="H173" s="114"/>
      <c r="I173" s="114"/>
    </row>
    <row r="174" spans="4:9">
      <c r="D174" s="114"/>
      <c r="E174" s="114"/>
      <c r="F174" s="114"/>
      <c r="G174" s="114"/>
      <c r="H174" s="114"/>
      <c r="I174" s="114"/>
    </row>
    <row r="175" spans="4:9">
      <c r="D175" s="114"/>
      <c r="E175" s="114"/>
      <c r="F175" s="114"/>
      <c r="G175" s="114"/>
      <c r="H175" s="114"/>
      <c r="I175" s="114"/>
    </row>
    <row r="176" spans="4:9">
      <c r="D176" s="114"/>
      <c r="E176" s="114"/>
      <c r="F176" s="114"/>
      <c r="G176" s="114"/>
      <c r="H176" s="114"/>
      <c r="I176" s="114"/>
    </row>
    <row r="177" spans="4:9">
      <c r="D177" s="114"/>
      <c r="E177" s="114"/>
      <c r="F177" s="114"/>
      <c r="G177" s="114"/>
      <c r="H177" s="114"/>
      <c r="I177" s="114"/>
    </row>
    <row r="178" spans="4:9">
      <c r="D178" s="114"/>
      <c r="E178" s="114"/>
      <c r="F178" s="114"/>
      <c r="G178" s="114"/>
      <c r="H178" s="114"/>
      <c r="I178" s="114"/>
    </row>
    <row r="179" spans="4:9">
      <c r="D179" s="114"/>
      <c r="E179" s="114"/>
      <c r="F179" s="114"/>
      <c r="G179" s="114"/>
      <c r="H179" s="114"/>
      <c r="I179" s="114"/>
    </row>
    <row r="180" spans="4:9">
      <c r="D180" s="114"/>
      <c r="E180" s="114"/>
      <c r="F180" s="114"/>
      <c r="G180" s="114"/>
      <c r="H180" s="114"/>
      <c r="I180" s="114"/>
    </row>
    <row r="181" spans="4:9">
      <c r="D181" s="114"/>
      <c r="E181" s="114"/>
      <c r="F181" s="114"/>
      <c r="G181" s="114"/>
      <c r="H181" s="114"/>
      <c r="I181" s="114"/>
    </row>
    <row r="182" spans="4:9">
      <c r="D182" s="114"/>
      <c r="E182" s="114"/>
      <c r="F182" s="114"/>
      <c r="G182" s="114"/>
      <c r="H182" s="114"/>
      <c r="I182" s="114"/>
    </row>
    <row r="183" spans="4:9">
      <c r="D183" s="114"/>
      <c r="E183" s="114"/>
      <c r="F183" s="114"/>
      <c r="G183" s="114"/>
      <c r="H183" s="114"/>
      <c r="I183" s="114"/>
    </row>
    <row r="184" spans="4:9">
      <c r="D184" s="114"/>
      <c r="E184" s="114"/>
      <c r="F184" s="114"/>
      <c r="G184" s="114"/>
      <c r="H184" s="114"/>
      <c r="I184" s="114"/>
    </row>
    <row r="185" spans="4:9">
      <c r="D185" s="114"/>
      <c r="E185" s="114"/>
      <c r="F185" s="114"/>
      <c r="G185" s="114"/>
      <c r="H185" s="114"/>
      <c r="I185" s="114"/>
    </row>
    <row r="186" spans="4:9">
      <c r="D186" s="114"/>
      <c r="E186" s="114"/>
      <c r="F186" s="114"/>
      <c r="G186" s="114"/>
      <c r="H186" s="114"/>
      <c r="I186" s="114"/>
    </row>
    <row r="187" spans="4:9">
      <c r="D187" s="114"/>
      <c r="E187" s="114"/>
      <c r="F187" s="114"/>
      <c r="G187" s="114"/>
      <c r="H187" s="114"/>
      <c r="I187" s="114"/>
    </row>
    <row r="188" spans="4:9">
      <c r="D188" s="114"/>
      <c r="E188" s="114"/>
      <c r="F188" s="114"/>
      <c r="G188" s="114"/>
      <c r="H188" s="114"/>
      <c r="I188" s="114"/>
    </row>
    <row r="189" spans="4:9">
      <c r="D189" s="114"/>
      <c r="E189" s="114"/>
      <c r="F189" s="114"/>
      <c r="G189" s="114"/>
      <c r="H189" s="114"/>
      <c r="I189" s="114"/>
    </row>
    <row r="190" spans="4:9">
      <c r="D190" s="114"/>
      <c r="E190" s="114"/>
      <c r="F190" s="114"/>
      <c r="G190" s="114"/>
      <c r="H190" s="114"/>
      <c r="I190" s="114"/>
    </row>
    <row r="191" spans="4:9">
      <c r="D191" s="114"/>
      <c r="E191" s="114"/>
      <c r="F191" s="114"/>
      <c r="G191" s="114"/>
      <c r="H191" s="114"/>
      <c r="I191" s="114"/>
    </row>
    <row r="192" spans="4:9">
      <c r="D192" s="114"/>
      <c r="E192" s="114"/>
      <c r="F192" s="114"/>
      <c r="G192" s="114"/>
      <c r="H192" s="114"/>
      <c r="I192" s="114"/>
    </row>
    <row r="193" spans="4:9">
      <c r="D193" s="114"/>
      <c r="E193" s="114"/>
      <c r="F193" s="114"/>
      <c r="G193" s="114"/>
      <c r="H193" s="114"/>
      <c r="I193" s="114"/>
    </row>
    <row r="194" spans="4:9">
      <c r="D194" s="114"/>
      <c r="E194" s="114"/>
      <c r="F194" s="114"/>
      <c r="G194" s="114"/>
      <c r="H194" s="114"/>
      <c r="I194" s="114"/>
    </row>
    <row r="195" spans="4:9">
      <c r="D195" s="114"/>
      <c r="E195" s="114"/>
      <c r="F195" s="114"/>
      <c r="G195" s="114"/>
      <c r="H195" s="114"/>
      <c r="I195" s="114"/>
    </row>
    <row r="196" spans="4:9">
      <c r="D196" s="114"/>
      <c r="E196" s="114"/>
      <c r="F196" s="114"/>
      <c r="G196" s="114"/>
      <c r="H196" s="114"/>
      <c r="I196" s="114"/>
    </row>
    <row r="197" spans="4:9">
      <c r="D197" s="114"/>
      <c r="E197" s="114"/>
      <c r="F197" s="114"/>
      <c r="G197" s="114"/>
      <c r="H197" s="114"/>
      <c r="I197" s="114"/>
    </row>
    <row r="198" spans="4:9">
      <c r="D198" s="114"/>
      <c r="E198" s="114"/>
      <c r="F198" s="114"/>
      <c r="G198" s="114"/>
      <c r="H198" s="114"/>
      <c r="I198" s="114"/>
    </row>
    <row r="199" spans="4:9">
      <c r="D199" s="114"/>
      <c r="E199" s="114"/>
      <c r="F199" s="114"/>
      <c r="G199" s="114"/>
      <c r="H199" s="114"/>
      <c r="I199" s="114"/>
    </row>
    <row r="200" spans="4:9">
      <c r="D200" s="114"/>
      <c r="E200" s="114"/>
      <c r="F200" s="114"/>
      <c r="G200" s="114"/>
      <c r="H200" s="114"/>
      <c r="I200" s="114"/>
    </row>
    <row r="201" spans="4:9">
      <c r="D201" s="114"/>
      <c r="E201" s="114"/>
      <c r="F201" s="114"/>
      <c r="G201" s="114"/>
      <c r="H201" s="114"/>
      <c r="I201" s="114"/>
    </row>
    <row r="202" spans="4:9">
      <c r="D202" s="114"/>
      <c r="E202" s="114"/>
      <c r="F202" s="114"/>
      <c r="G202" s="114"/>
      <c r="H202" s="114"/>
      <c r="I202" s="114"/>
    </row>
    <row r="203" spans="4:9">
      <c r="D203" s="114"/>
      <c r="E203" s="114"/>
      <c r="F203" s="114"/>
      <c r="G203" s="114"/>
      <c r="H203" s="114"/>
      <c r="I203" s="114"/>
    </row>
    <row r="204" spans="4:9">
      <c r="D204" s="114"/>
      <c r="E204" s="114"/>
      <c r="F204" s="114"/>
      <c r="G204" s="114"/>
      <c r="H204" s="114"/>
      <c r="I204" s="114"/>
    </row>
    <row r="205" spans="4:9">
      <c r="D205" s="114"/>
      <c r="E205" s="114"/>
      <c r="F205" s="114"/>
      <c r="G205" s="114"/>
      <c r="H205" s="114"/>
      <c r="I205" s="114"/>
    </row>
    <row r="206" spans="4:9">
      <c r="D206" s="114"/>
      <c r="E206" s="114"/>
      <c r="F206" s="114"/>
      <c r="G206" s="114"/>
      <c r="H206" s="114"/>
      <c r="I206" s="114"/>
    </row>
    <row r="207" spans="4:9">
      <c r="D207" s="114"/>
      <c r="E207" s="114"/>
      <c r="F207" s="114"/>
      <c r="G207" s="114"/>
      <c r="H207" s="114"/>
      <c r="I207" s="114"/>
    </row>
    <row r="208" spans="4:9">
      <c r="D208" s="114"/>
      <c r="E208" s="114"/>
      <c r="F208" s="114"/>
      <c r="G208" s="114"/>
      <c r="H208" s="114"/>
      <c r="I208" s="114"/>
    </row>
    <row r="209" spans="4:9">
      <c r="D209" s="114"/>
      <c r="E209" s="114"/>
      <c r="F209" s="114"/>
      <c r="G209" s="114"/>
      <c r="H209" s="114"/>
      <c r="I209" s="114"/>
    </row>
    <row r="210" spans="4:9">
      <c r="D210" s="114"/>
      <c r="E210" s="114"/>
      <c r="F210" s="114"/>
      <c r="G210" s="114"/>
      <c r="H210" s="114"/>
      <c r="I210" s="114"/>
    </row>
    <row r="211" spans="4:9">
      <c r="D211" s="114"/>
      <c r="E211" s="114"/>
      <c r="F211" s="114"/>
      <c r="G211" s="114"/>
      <c r="H211" s="114"/>
      <c r="I211" s="114"/>
    </row>
    <row r="212" spans="4:9">
      <c r="D212" s="114"/>
      <c r="E212" s="114"/>
      <c r="F212" s="114"/>
      <c r="G212" s="114"/>
      <c r="H212" s="114"/>
      <c r="I212" s="114"/>
    </row>
    <row r="213" spans="4:9">
      <c r="D213" s="114"/>
      <c r="E213" s="114"/>
      <c r="F213" s="114"/>
      <c r="G213" s="114"/>
      <c r="H213" s="114"/>
      <c r="I213" s="114"/>
    </row>
    <row r="214" spans="4:9">
      <c r="D214" s="114"/>
      <c r="E214" s="114"/>
      <c r="F214" s="114"/>
      <c r="G214" s="114"/>
      <c r="H214" s="114"/>
      <c r="I214" s="114"/>
    </row>
    <row r="215" spans="4:9">
      <c r="D215" s="114"/>
      <c r="E215" s="114"/>
      <c r="F215" s="114"/>
      <c r="G215" s="114"/>
      <c r="H215" s="114"/>
      <c r="I215" s="114"/>
    </row>
    <row r="216" spans="4:9">
      <c r="D216" s="114"/>
      <c r="E216" s="114"/>
      <c r="F216" s="114"/>
      <c r="G216" s="114"/>
      <c r="H216" s="114"/>
      <c r="I216" s="114"/>
    </row>
    <row r="217" spans="4:9">
      <c r="D217" s="114"/>
      <c r="E217" s="114"/>
      <c r="F217" s="114"/>
      <c r="G217" s="114"/>
      <c r="H217" s="114"/>
      <c r="I217" s="114"/>
    </row>
    <row r="218" spans="4:9">
      <c r="D218" s="114"/>
      <c r="E218" s="114"/>
      <c r="F218" s="114"/>
      <c r="G218" s="114"/>
      <c r="H218" s="114"/>
      <c r="I218" s="114"/>
    </row>
    <row r="219" spans="4:9">
      <c r="D219" s="114"/>
      <c r="E219" s="114"/>
      <c r="F219" s="114"/>
      <c r="G219" s="114"/>
      <c r="H219" s="114"/>
      <c r="I219" s="114"/>
    </row>
    <row r="220" spans="4:9">
      <c r="D220" s="114"/>
      <c r="E220" s="114"/>
      <c r="F220" s="114"/>
      <c r="G220" s="114"/>
      <c r="H220" s="114"/>
      <c r="I220" s="114"/>
    </row>
    <row r="221" spans="4:9">
      <c r="D221" s="114"/>
      <c r="E221" s="114"/>
      <c r="F221" s="114"/>
      <c r="G221" s="114"/>
      <c r="H221" s="114"/>
      <c r="I221" s="114"/>
    </row>
    <row r="222" spans="4:9">
      <c r="D222" s="114"/>
      <c r="E222" s="114"/>
      <c r="F222" s="114"/>
      <c r="G222" s="114"/>
      <c r="H222" s="114"/>
      <c r="I222" s="114"/>
    </row>
    <row r="223" spans="4:9">
      <c r="D223" s="114"/>
      <c r="E223" s="114"/>
      <c r="F223" s="114"/>
      <c r="G223" s="114"/>
      <c r="H223" s="114"/>
      <c r="I223" s="114"/>
    </row>
    <row r="224" spans="4:9">
      <c r="D224" s="114"/>
      <c r="E224" s="114"/>
      <c r="F224" s="114"/>
      <c r="G224" s="114"/>
      <c r="H224" s="114"/>
      <c r="I224" s="114"/>
    </row>
    <row r="225" spans="4:9">
      <c r="D225" s="114"/>
      <c r="E225" s="114"/>
      <c r="F225" s="114"/>
      <c r="G225" s="114"/>
      <c r="H225" s="114"/>
      <c r="I225" s="114"/>
    </row>
    <row r="226" spans="4:9">
      <c r="D226" s="114"/>
      <c r="E226" s="114"/>
      <c r="F226" s="114"/>
      <c r="G226" s="114"/>
      <c r="H226" s="114"/>
      <c r="I226" s="114"/>
    </row>
    <row r="227" spans="4:9">
      <c r="D227" s="114"/>
      <c r="E227" s="114"/>
      <c r="F227" s="114"/>
      <c r="G227" s="114"/>
      <c r="H227" s="114"/>
      <c r="I227" s="114"/>
    </row>
    <row r="228" spans="4:9">
      <c r="D228" s="114"/>
      <c r="E228" s="114"/>
      <c r="F228" s="114"/>
      <c r="G228" s="114"/>
      <c r="H228" s="114"/>
      <c r="I228" s="114"/>
    </row>
    <row r="229" spans="4:9">
      <c r="D229" s="114"/>
      <c r="E229" s="114"/>
      <c r="F229" s="114"/>
      <c r="G229" s="114"/>
      <c r="H229" s="114"/>
      <c r="I229" s="114"/>
    </row>
    <row r="230" spans="4:9">
      <c r="D230" s="114"/>
      <c r="E230" s="114"/>
      <c r="F230" s="114"/>
      <c r="G230" s="114"/>
      <c r="H230" s="114"/>
      <c r="I230" s="114"/>
    </row>
    <row r="231" spans="4:9">
      <c r="D231" s="114"/>
      <c r="E231" s="114"/>
      <c r="F231" s="114"/>
      <c r="G231" s="114"/>
      <c r="H231" s="114"/>
      <c r="I231" s="114"/>
    </row>
    <row r="232" spans="4:9">
      <c r="D232" s="114"/>
      <c r="E232" s="114"/>
      <c r="F232" s="114"/>
      <c r="G232" s="114"/>
      <c r="H232" s="114"/>
      <c r="I232" s="114"/>
    </row>
    <row r="233" spans="4:9">
      <c r="D233" s="114"/>
      <c r="E233" s="114"/>
      <c r="F233" s="114"/>
      <c r="G233" s="114"/>
      <c r="H233" s="114"/>
      <c r="I233" s="114"/>
    </row>
    <row r="234" spans="4:9">
      <c r="D234" s="114"/>
      <c r="E234" s="114"/>
      <c r="F234" s="114"/>
      <c r="G234" s="114"/>
      <c r="H234" s="114"/>
      <c r="I234" s="114"/>
    </row>
    <row r="235" spans="4:9">
      <c r="D235" s="114"/>
      <c r="E235" s="114"/>
      <c r="F235" s="114"/>
      <c r="G235" s="114"/>
      <c r="H235" s="114"/>
      <c r="I235" s="114"/>
    </row>
    <row r="236" spans="4:9">
      <c r="D236" s="114"/>
      <c r="E236" s="114"/>
      <c r="F236" s="114"/>
      <c r="G236" s="114"/>
      <c r="H236" s="114"/>
      <c r="I236" s="114"/>
    </row>
    <row r="237" spans="4:9">
      <c r="D237" s="114"/>
      <c r="E237" s="114"/>
      <c r="F237" s="114"/>
      <c r="G237" s="114"/>
      <c r="H237" s="114"/>
      <c r="I237" s="114"/>
    </row>
    <row r="238" spans="4:9">
      <c r="D238" s="114"/>
      <c r="E238" s="114"/>
      <c r="F238" s="114"/>
      <c r="G238" s="114"/>
      <c r="H238" s="114"/>
      <c r="I238" s="114"/>
    </row>
    <row r="239" spans="4:9">
      <c r="D239" s="114"/>
      <c r="E239" s="114"/>
      <c r="F239" s="114"/>
      <c r="G239" s="114"/>
      <c r="H239" s="114"/>
      <c r="I239" s="114"/>
    </row>
    <row r="240" spans="4:9">
      <c r="D240" s="114"/>
      <c r="E240" s="114"/>
      <c r="F240" s="114"/>
      <c r="G240" s="114"/>
      <c r="H240" s="114"/>
      <c r="I240" s="114"/>
    </row>
    <row r="241" spans="4:9">
      <c r="D241" s="114"/>
      <c r="E241" s="114"/>
      <c r="F241" s="114"/>
      <c r="G241" s="114"/>
      <c r="H241" s="114"/>
      <c r="I241" s="114"/>
    </row>
    <row r="242" spans="4:9">
      <c r="D242" s="114"/>
      <c r="E242" s="114"/>
      <c r="F242" s="114"/>
      <c r="G242" s="114"/>
      <c r="H242" s="114"/>
      <c r="I242" s="114"/>
    </row>
    <row r="243" spans="4:9">
      <c r="D243" s="114"/>
      <c r="E243" s="114"/>
      <c r="F243" s="114"/>
      <c r="G243" s="114"/>
      <c r="H243" s="114"/>
      <c r="I243" s="114"/>
    </row>
    <row r="244" spans="4:9">
      <c r="D244" s="114"/>
      <c r="E244" s="114"/>
      <c r="F244" s="114"/>
      <c r="G244" s="114"/>
      <c r="H244" s="114"/>
      <c r="I244" s="114"/>
    </row>
    <row r="245" spans="4:9">
      <c r="D245" s="114"/>
      <c r="E245" s="114"/>
      <c r="F245" s="114"/>
      <c r="G245" s="114"/>
      <c r="H245" s="114"/>
      <c r="I245" s="114"/>
    </row>
    <row r="246" spans="4:9">
      <c r="D246" s="114"/>
      <c r="E246" s="114"/>
      <c r="F246" s="114"/>
      <c r="G246" s="114"/>
      <c r="H246" s="114"/>
      <c r="I246" s="114"/>
    </row>
    <row r="247" spans="4:9">
      <c r="D247" s="114"/>
      <c r="E247" s="114"/>
      <c r="F247" s="114"/>
      <c r="G247" s="114"/>
      <c r="H247" s="114"/>
      <c r="I247" s="114"/>
    </row>
    <row r="248" spans="4:9">
      <c r="D248" s="114"/>
      <c r="E248" s="114"/>
      <c r="F248" s="114"/>
      <c r="G248" s="114"/>
      <c r="H248" s="114"/>
      <c r="I248" s="114"/>
    </row>
    <row r="249" spans="4:9">
      <c r="D249" s="114"/>
      <c r="E249" s="114"/>
      <c r="F249" s="114"/>
      <c r="G249" s="114"/>
      <c r="H249" s="114"/>
      <c r="I249" s="114"/>
    </row>
    <row r="250" spans="4:9">
      <c r="D250" s="114"/>
      <c r="E250" s="114"/>
      <c r="F250" s="114"/>
      <c r="G250" s="114"/>
      <c r="H250" s="114"/>
      <c r="I250" s="114"/>
    </row>
    <row r="251" spans="4:9">
      <c r="D251" s="114"/>
      <c r="E251" s="114"/>
      <c r="F251" s="114"/>
      <c r="G251" s="114"/>
      <c r="H251" s="114"/>
      <c r="I251" s="114"/>
    </row>
    <row r="252" spans="4:9">
      <c r="D252" s="114"/>
      <c r="E252" s="114"/>
      <c r="F252" s="114"/>
      <c r="G252" s="114"/>
      <c r="H252" s="114"/>
      <c r="I252" s="114"/>
    </row>
    <row r="253" spans="4:9">
      <c r="D253" s="114"/>
      <c r="E253" s="114"/>
      <c r="F253" s="114"/>
      <c r="G253" s="114"/>
      <c r="H253" s="114"/>
      <c r="I253" s="114"/>
    </row>
    <row r="254" spans="4:9">
      <c r="D254" s="114"/>
      <c r="E254" s="114"/>
      <c r="F254" s="114"/>
      <c r="G254" s="114"/>
      <c r="H254" s="114"/>
      <c r="I254" s="114"/>
    </row>
    <row r="255" spans="4:9">
      <c r="D255" s="114"/>
      <c r="E255" s="114"/>
      <c r="F255" s="114"/>
      <c r="G255" s="114"/>
      <c r="H255" s="114"/>
      <c r="I255" s="114"/>
    </row>
    <row r="256" spans="4:9">
      <c r="D256" s="114"/>
      <c r="E256" s="114"/>
      <c r="F256" s="114"/>
      <c r="G256" s="114"/>
      <c r="H256" s="114"/>
      <c r="I256" s="114"/>
    </row>
    <row r="257" spans="4:9">
      <c r="D257" s="114"/>
      <c r="E257" s="114"/>
      <c r="F257" s="114"/>
      <c r="G257" s="114"/>
      <c r="H257" s="114"/>
      <c r="I257" s="114"/>
    </row>
    <row r="258" spans="4:9">
      <c r="D258" s="114"/>
      <c r="E258" s="114"/>
      <c r="F258" s="114"/>
      <c r="G258" s="114"/>
      <c r="H258" s="114"/>
      <c r="I258" s="114"/>
    </row>
    <row r="259" spans="4:9">
      <c r="D259" s="114"/>
      <c r="E259" s="114"/>
      <c r="F259" s="114"/>
      <c r="G259" s="114"/>
      <c r="H259" s="114"/>
      <c r="I259" s="114"/>
    </row>
    <row r="260" spans="4:9">
      <c r="D260" s="114"/>
      <c r="E260" s="114"/>
      <c r="F260" s="114"/>
      <c r="G260" s="114"/>
      <c r="H260" s="114"/>
      <c r="I260" s="114"/>
    </row>
    <row r="261" spans="4:9">
      <c r="D261" s="114"/>
      <c r="E261" s="114"/>
      <c r="F261" s="114"/>
      <c r="G261" s="114"/>
      <c r="H261" s="114"/>
      <c r="I261" s="114"/>
    </row>
    <row r="262" spans="4:9">
      <c r="D262" s="114"/>
      <c r="E262" s="114"/>
      <c r="F262" s="114"/>
      <c r="G262" s="114"/>
      <c r="H262" s="114"/>
      <c r="I262" s="114"/>
    </row>
    <row r="263" spans="4:9">
      <c r="D263" s="114"/>
      <c r="E263" s="114"/>
      <c r="F263" s="114"/>
      <c r="G263" s="114"/>
      <c r="H263" s="114"/>
      <c r="I263" s="114"/>
    </row>
  </sheetData>
  <mergeCells count="11">
    <mergeCell ref="G4:H4"/>
    <mergeCell ref="D8:D9"/>
    <mergeCell ref="E8:E9"/>
    <mergeCell ref="B4:F4"/>
    <mergeCell ref="B5:F5"/>
    <mergeCell ref="G5:H5"/>
    <mergeCell ref="B29:D29"/>
    <mergeCell ref="F8:F9"/>
    <mergeCell ref="I8:I9"/>
    <mergeCell ref="C8:C9"/>
    <mergeCell ref="E29:G29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 xr:uid="{00000000-0002-0000-0600-000000000000}">
      <formula1>0</formula1>
      <formula2>9999999999999990</formula2>
    </dataValidation>
  </dataValidations>
  <printOptions horizontalCentered="1" verticalCentered="1"/>
  <pageMargins left="0.74803149606299213" right="0.17" top="0.55118110236220474" bottom="0.47244094488188981" header="0.51181102362204722" footer="0.51181102362204722"/>
  <pageSetup paperSize="9" scale="85" orientation="landscape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69"/>
  <sheetViews>
    <sheetView topLeftCell="A22" workbookViewId="0">
      <selection activeCell="A33" sqref="A33:E36"/>
    </sheetView>
  </sheetViews>
  <sheetFormatPr defaultColWidth="10.6640625" defaultRowHeight="13.2"/>
  <cols>
    <col min="1" max="1" width="42" style="102" customWidth="1"/>
    <col min="2" max="2" width="7.5546875" style="198" customWidth="1"/>
    <col min="3" max="3" width="12.33203125" style="102" bestFit="1" customWidth="1"/>
    <col min="4" max="4" width="17.5546875" style="625" bestFit="1" customWidth="1"/>
    <col min="5" max="5" width="23.109375" style="102" bestFit="1" customWidth="1"/>
    <col min="6" max="6" width="18.44140625" style="102" bestFit="1" customWidth="1"/>
    <col min="7" max="7" width="11.109375" style="102" bestFit="1" customWidth="1"/>
    <col min="8" max="8" width="13.44140625" style="121" bestFit="1" customWidth="1"/>
    <col min="9" max="16384" width="10.6640625" style="102"/>
  </cols>
  <sheetData>
    <row r="1" spans="1:13" ht="15.75" customHeight="1">
      <c r="A1" s="101"/>
      <c r="B1" s="188"/>
      <c r="C1" s="101"/>
      <c r="D1" s="612"/>
      <c r="E1" s="101"/>
      <c r="F1" s="101"/>
    </row>
    <row r="2" spans="1:13" ht="12.75" customHeight="1">
      <c r="A2" s="49" t="s">
        <v>805</v>
      </c>
      <c r="B2" s="189"/>
      <c r="C2" s="49"/>
      <c r="D2" s="613"/>
      <c r="E2" s="49"/>
      <c r="F2" s="49"/>
    </row>
    <row r="3" spans="1:13" ht="12.75" customHeight="1">
      <c r="A3" s="49" t="s">
        <v>806</v>
      </c>
      <c r="B3" s="189"/>
      <c r="C3" s="49"/>
      <c r="D3" s="613"/>
      <c r="E3" s="49"/>
      <c r="F3" s="49"/>
    </row>
    <row r="4" spans="1:13" ht="12.75" customHeight="1">
      <c r="A4" s="4"/>
      <c r="B4" s="190"/>
      <c r="C4" s="4"/>
      <c r="D4" s="614"/>
      <c r="E4" s="4"/>
      <c r="F4" s="4"/>
    </row>
    <row r="5" spans="1:13" ht="12.75" customHeight="1">
      <c r="A5" s="5" t="s">
        <v>379</v>
      </c>
      <c r="B5" s="702" t="str">
        <f>'справка №1-БАЛАНС'!E3</f>
        <v>"Индустриален капитал-холдинг" АД</v>
      </c>
      <c r="C5" s="702"/>
      <c r="D5" s="702"/>
      <c r="E5" s="120" t="s">
        <v>2</v>
      </c>
      <c r="F5" s="84">
        <f>'справка №1-БАЛАНС'!H3</f>
        <v>121619055</v>
      </c>
    </row>
    <row r="6" spans="1:13" ht="15" customHeight="1">
      <c r="A6" s="6" t="s">
        <v>807</v>
      </c>
      <c r="B6" s="703" t="str">
        <f>'справка №1-БАЛАНС'!E5</f>
        <v>01.01.2018-30.06.2018</v>
      </c>
      <c r="C6" s="703"/>
      <c r="D6" s="615"/>
      <c r="E6" s="119" t="s">
        <v>3</v>
      </c>
      <c r="F6" s="479">
        <f>'справка №1-БАЛАНС'!H4</f>
        <v>61</v>
      </c>
      <c r="G6" s="103"/>
      <c r="H6" s="122"/>
      <c r="I6" s="103"/>
      <c r="J6" s="103"/>
      <c r="K6" s="103"/>
      <c r="L6" s="103"/>
      <c r="M6" s="103"/>
    </row>
    <row r="7" spans="1:13" s="104" customFormat="1" ht="15" customHeight="1">
      <c r="B7" s="191"/>
      <c r="C7" s="7"/>
      <c r="D7" s="616"/>
      <c r="E7" s="7"/>
      <c r="F7" s="8" t="s">
        <v>272</v>
      </c>
      <c r="G7" s="7"/>
      <c r="H7" s="123"/>
      <c r="I7" s="7"/>
      <c r="J7" s="7"/>
      <c r="K7" s="7"/>
      <c r="L7" s="7"/>
      <c r="M7" s="7"/>
    </row>
    <row r="8" spans="1:13" s="106" customFormat="1" ht="66">
      <c r="A8" s="9" t="s">
        <v>808</v>
      </c>
      <c r="B8" s="184" t="s">
        <v>7</v>
      </c>
      <c r="C8" s="10" t="s">
        <v>809</v>
      </c>
      <c r="D8" s="617" t="s">
        <v>810</v>
      </c>
      <c r="E8" s="10" t="s">
        <v>811</v>
      </c>
      <c r="F8" s="10" t="s">
        <v>812</v>
      </c>
      <c r="G8" s="105"/>
      <c r="H8" s="105"/>
      <c r="I8" s="105"/>
    </row>
    <row r="9" spans="1:13" s="187" customFormat="1" ht="9.6">
      <c r="A9" s="185" t="s">
        <v>13</v>
      </c>
      <c r="B9" s="186" t="s">
        <v>14</v>
      </c>
      <c r="C9" s="185">
        <v>1</v>
      </c>
      <c r="D9" s="618">
        <v>2</v>
      </c>
      <c r="E9" s="185">
        <v>3</v>
      </c>
      <c r="F9" s="185">
        <v>4</v>
      </c>
    </row>
    <row r="10" spans="1:13" ht="14.25" customHeight="1">
      <c r="A10" s="11" t="s">
        <v>813</v>
      </c>
      <c r="B10" s="192"/>
      <c r="C10" s="83"/>
      <c r="D10" s="619"/>
      <c r="E10" s="83"/>
      <c r="F10" s="83"/>
      <c r="H10" s="102"/>
    </row>
    <row r="11" spans="1:13" ht="18" customHeight="1">
      <c r="A11" s="12" t="s">
        <v>814</v>
      </c>
      <c r="B11" s="193"/>
      <c r="C11" s="178"/>
      <c r="D11" s="619"/>
      <c r="E11" s="178"/>
      <c r="F11" s="178"/>
      <c r="H11" s="102"/>
    </row>
    <row r="12" spans="1:13" ht="14.25" customHeight="1">
      <c r="A12" s="12">
        <v>1</v>
      </c>
      <c r="B12" s="193"/>
      <c r="C12" s="179"/>
      <c r="D12" s="620"/>
      <c r="E12" s="179"/>
      <c r="F12" s="180">
        <f t="shared" ref="F12:F19" si="0">C12-E12</f>
        <v>0</v>
      </c>
      <c r="H12" s="102"/>
    </row>
    <row r="13" spans="1:13">
      <c r="A13" s="12">
        <v>2</v>
      </c>
      <c r="B13" s="194"/>
      <c r="C13" s="179"/>
      <c r="D13" s="620"/>
      <c r="E13" s="179"/>
      <c r="F13" s="180">
        <f t="shared" si="0"/>
        <v>0</v>
      </c>
      <c r="H13" s="102"/>
    </row>
    <row r="14" spans="1:13">
      <c r="A14" s="12">
        <v>3</v>
      </c>
      <c r="B14" s="194"/>
      <c r="C14" s="179"/>
      <c r="D14" s="620"/>
      <c r="E14" s="179"/>
      <c r="F14" s="180">
        <f t="shared" si="0"/>
        <v>0</v>
      </c>
      <c r="H14" s="102"/>
    </row>
    <row r="15" spans="1:13">
      <c r="A15" s="12">
        <v>4</v>
      </c>
      <c r="B15" s="194"/>
      <c r="C15" s="179"/>
      <c r="D15" s="620"/>
      <c r="E15" s="179"/>
      <c r="F15" s="180">
        <f t="shared" si="0"/>
        <v>0</v>
      </c>
      <c r="H15" s="102"/>
      <c r="I15" s="207"/>
    </row>
    <row r="16" spans="1:13">
      <c r="A16" s="12">
        <v>5</v>
      </c>
      <c r="B16" s="194"/>
      <c r="C16" s="179"/>
      <c r="D16" s="620"/>
      <c r="E16" s="179"/>
      <c r="F16" s="180">
        <f t="shared" si="0"/>
        <v>0</v>
      </c>
      <c r="H16" s="102"/>
    </row>
    <row r="17" spans="1:10">
      <c r="A17" s="12">
        <v>2</v>
      </c>
      <c r="B17" s="193"/>
      <c r="C17" s="179"/>
      <c r="D17" s="620"/>
      <c r="E17" s="179"/>
      <c r="F17" s="180">
        <f t="shared" si="0"/>
        <v>0</v>
      </c>
      <c r="H17" s="102"/>
    </row>
    <row r="18" spans="1:10">
      <c r="A18" s="12">
        <v>3</v>
      </c>
      <c r="B18" s="193"/>
      <c r="C18" s="179"/>
      <c r="D18" s="620"/>
      <c r="E18" s="179"/>
      <c r="F18" s="180">
        <f t="shared" si="0"/>
        <v>0</v>
      </c>
      <c r="H18" s="102"/>
    </row>
    <row r="19" spans="1:10">
      <c r="A19" s="12">
        <v>3</v>
      </c>
      <c r="B19" s="193"/>
      <c r="C19" s="179"/>
      <c r="D19" s="620"/>
      <c r="E19" s="179"/>
      <c r="F19" s="180">
        <f t="shared" si="0"/>
        <v>0</v>
      </c>
      <c r="H19" s="102"/>
    </row>
    <row r="20" spans="1:10" s="106" customFormat="1" ht="11.25" customHeight="1">
      <c r="A20" s="13" t="s">
        <v>556</v>
      </c>
      <c r="B20" s="186" t="s">
        <v>816</v>
      </c>
      <c r="C20" s="181">
        <f>SUM(C12:C18)</f>
        <v>0</v>
      </c>
      <c r="D20" s="621"/>
      <c r="E20" s="181">
        <f>SUM(E12:E18)</f>
        <v>0</v>
      </c>
      <c r="F20" s="182">
        <f>SUM(F12:F18)</f>
        <v>0</v>
      </c>
      <c r="G20" s="177"/>
      <c r="H20" s="177"/>
      <c r="I20" s="177"/>
      <c r="J20" s="177"/>
    </row>
    <row r="21" spans="1:10" ht="16.5" customHeight="1">
      <c r="A21" s="12" t="s">
        <v>817</v>
      </c>
      <c r="B21" s="194"/>
      <c r="C21" s="183"/>
      <c r="D21" s="622"/>
      <c r="E21" s="183"/>
      <c r="F21" s="180"/>
      <c r="H21" s="102"/>
    </row>
    <row r="22" spans="1:10">
      <c r="A22" s="12" t="s">
        <v>535</v>
      </c>
      <c r="B22" s="194"/>
      <c r="C22" s="179"/>
      <c r="D22" s="620"/>
      <c r="E22" s="179"/>
      <c r="F22" s="180">
        <f>C22-E22</f>
        <v>0</v>
      </c>
      <c r="H22" s="102"/>
    </row>
    <row r="23" spans="1:10">
      <c r="A23" s="12" t="s">
        <v>538</v>
      </c>
      <c r="B23" s="194"/>
      <c r="C23" s="179"/>
      <c r="D23" s="620"/>
      <c r="E23" s="179"/>
      <c r="F23" s="180">
        <f>C23-E23</f>
        <v>0</v>
      </c>
      <c r="H23" s="102"/>
    </row>
    <row r="24" spans="1:10">
      <c r="A24" s="12" t="s">
        <v>541</v>
      </c>
      <c r="B24" s="194"/>
      <c r="C24" s="179"/>
      <c r="D24" s="620"/>
      <c r="E24" s="179"/>
      <c r="F24" s="180">
        <f>C24-E24</f>
        <v>0</v>
      </c>
      <c r="H24" s="102"/>
    </row>
    <row r="25" spans="1:10" ht="15" customHeight="1">
      <c r="A25" s="13" t="s">
        <v>572</v>
      </c>
      <c r="B25" s="186" t="s">
        <v>818</v>
      </c>
      <c r="C25" s="181">
        <f>SUM(C22:C24)</f>
        <v>0</v>
      </c>
      <c r="D25" s="621"/>
      <c r="E25" s="181">
        <f>SUM(E22:E24)</f>
        <v>0</v>
      </c>
      <c r="F25" s="182">
        <f>SUM(F22:F24)</f>
        <v>0</v>
      </c>
      <c r="G25" s="107"/>
      <c r="H25" s="107"/>
      <c r="I25" s="107"/>
      <c r="J25" s="107"/>
    </row>
    <row r="26" spans="1:10" ht="12.75" customHeight="1">
      <c r="A26" s="12" t="s">
        <v>819</v>
      </c>
      <c r="B26" s="194"/>
      <c r="C26" s="183"/>
      <c r="D26" s="622"/>
      <c r="E26" s="183"/>
      <c r="F26" s="180"/>
      <c r="H26" s="102"/>
    </row>
    <row r="27" spans="1:10">
      <c r="A27" s="12">
        <v>1</v>
      </c>
      <c r="B27" s="194"/>
      <c r="C27" s="179"/>
      <c r="D27" s="620"/>
      <c r="E27" s="179"/>
      <c r="F27" s="180">
        <f>C27-E27</f>
        <v>0</v>
      </c>
      <c r="H27" s="102"/>
    </row>
    <row r="28" spans="1:10">
      <c r="A28" s="12">
        <v>2</v>
      </c>
      <c r="B28" s="194"/>
      <c r="C28" s="179"/>
      <c r="D28" s="620"/>
      <c r="E28" s="179"/>
      <c r="F28" s="180">
        <f>C28-E28</f>
        <v>0</v>
      </c>
      <c r="H28" s="102"/>
    </row>
    <row r="29" spans="1:10">
      <c r="A29" s="12">
        <v>3</v>
      </c>
      <c r="B29" s="194"/>
      <c r="C29" s="179"/>
      <c r="D29" s="620"/>
      <c r="E29" s="179"/>
      <c r="F29" s="180">
        <f>C29-E29</f>
        <v>0</v>
      </c>
      <c r="H29" s="102"/>
    </row>
    <row r="30" spans="1:10">
      <c r="A30" s="12" t="s">
        <v>544</v>
      </c>
      <c r="B30" s="194"/>
      <c r="C30" s="179"/>
      <c r="D30" s="620"/>
      <c r="E30" s="179"/>
      <c r="F30" s="180">
        <f>C30-E30</f>
        <v>0</v>
      </c>
      <c r="H30" s="102"/>
    </row>
    <row r="31" spans="1:10" ht="12" customHeight="1">
      <c r="A31" s="13" t="s">
        <v>589</v>
      </c>
      <c r="B31" s="186" t="s">
        <v>820</v>
      </c>
      <c r="C31" s="181">
        <f>SUM(C27:C30)</f>
        <v>0</v>
      </c>
      <c r="D31" s="621"/>
      <c r="E31" s="181">
        <f>SUM(E27:E30)</f>
        <v>0</v>
      </c>
      <c r="F31" s="182">
        <f>SUM(F27:F30)</f>
        <v>0</v>
      </c>
      <c r="G31" s="107"/>
      <c r="H31" s="107"/>
      <c r="I31" s="107"/>
      <c r="J31" s="107"/>
    </row>
    <row r="32" spans="1:10" ht="18.75" customHeight="1">
      <c r="A32" s="12" t="s">
        <v>821</v>
      </c>
      <c r="B32" s="194"/>
      <c r="C32" s="183"/>
      <c r="D32" s="622"/>
      <c r="E32" s="183"/>
      <c r="F32" s="180"/>
      <c r="H32" s="102"/>
    </row>
    <row r="33" spans="1:10">
      <c r="A33" s="12" t="s">
        <v>902</v>
      </c>
      <c r="B33" s="194"/>
      <c r="C33" s="179">
        <v>1512</v>
      </c>
      <c r="D33" s="620">
        <v>5.77</v>
      </c>
      <c r="E33" s="179">
        <v>1512</v>
      </c>
      <c r="F33" s="180">
        <v>0</v>
      </c>
      <c r="H33" s="102"/>
    </row>
    <row r="34" spans="1:10">
      <c r="A34" s="12" t="s">
        <v>901</v>
      </c>
      <c r="B34" s="194"/>
      <c r="C34" s="179">
        <v>39</v>
      </c>
      <c r="D34" s="620">
        <v>14.99</v>
      </c>
      <c r="E34" s="179"/>
      <c r="F34" s="180">
        <v>39</v>
      </c>
      <c r="H34" s="102"/>
    </row>
    <row r="35" spans="1:10">
      <c r="A35" s="12" t="s">
        <v>903</v>
      </c>
      <c r="B35" s="193"/>
      <c r="C35" s="179">
        <v>1</v>
      </c>
      <c r="D35" s="620">
        <v>8.33</v>
      </c>
      <c r="E35" s="179"/>
      <c r="F35" s="180">
        <v>1</v>
      </c>
      <c r="H35" s="102"/>
    </row>
    <row r="36" spans="1:10">
      <c r="A36" s="12" t="s">
        <v>900</v>
      </c>
      <c r="B36" s="193"/>
      <c r="C36" s="179">
        <v>11</v>
      </c>
      <c r="D36" s="620"/>
      <c r="E36" s="179"/>
      <c r="F36" s="180">
        <f>C36-E36</f>
        <v>11</v>
      </c>
      <c r="H36" s="102"/>
    </row>
    <row r="37" spans="1:10" ht="14.25" customHeight="1">
      <c r="A37" s="13" t="s">
        <v>822</v>
      </c>
      <c r="B37" s="186" t="s">
        <v>823</v>
      </c>
      <c r="C37" s="181">
        <f>SUM(C33:C36)</f>
        <v>1563</v>
      </c>
      <c r="D37" s="621"/>
      <c r="E37" s="181">
        <f>SUM(E33:E36)</f>
        <v>1512</v>
      </c>
      <c r="F37" s="182">
        <f>SUM(F33:F36)</f>
        <v>51</v>
      </c>
      <c r="G37" s="107"/>
      <c r="H37" s="107"/>
      <c r="I37" s="107"/>
      <c r="J37" s="107"/>
    </row>
    <row r="38" spans="1:10" ht="20.25" customHeight="1">
      <c r="A38" s="14" t="s">
        <v>824</v>
      </c>
      <c r="B38" s="186" t="s">
        <v>825</v>
      </c>
      <c r="C38" s="181">
        <f>C37+C31+C25+C20</f>
        <v>1563</v>
      </c>
      <c r="D38" s="621"/>
      <c r="E38" s="181">
        <f>E37+E31+E25+E20</f>
        <v>1512</v>
      </c>
      <c r="F38" s="182">
        <f>F37+F31+F25+F20</f>
        <v>51</v>
      </c>
      <c r="G38" s="107"/>
      <c r="H38" s="107"/>
      <c r="I38" s="107"/>
      <c r="J38" s="107"/>
    </row>
    <row r="39" spans="1:10" ht="15" customHeight="1">
      <c r="A39" s="11" t="s">
        <v>826</v>
      </c>
      <c r="B39" s="186"/>
      <c r="C39" s="183"/>
      <c r="D39" s="622"/>
      <c r="E39" s="183"/>
      <c r="F39" s="180"/>
      <c r="H39" s="102"/>
    </row>
    <row r="40" spans="1:10" ht="14.25" customHeight="1">
      <c r="A40" s="12" t="s">
        <v>814</v>
      </c>
      <c r="B40" s="194"/>
      <c r="C40" s="183"/>
      <c r="D40" s="622"/>
      <c r="E40" s="183"/>
      <c r="F40" s="180"/>
      <c r="H40" s="102"/>
    </row>
    <row r="41" spans="1:10">
      <c r="A41" s="12">
        <v>1</v>
      </c>
      <c r="B41" s="194"/>
      <c r="C41" s="179"/>
      <c r="D41" s="620"/>
      <c r="E41" s="179"/>
      <c r="F41" s="180">
        <f>C41-E41</f>
        <v>0</v>
      </c>
      <c r="H41" s="102"/>
    </row>
    <row r="42" spans="1:10">
      <c r="A42" s="12" t="s">
        <v>815</v>
      </c>
      <c r="B42" s="194"/>
      <c r="C42" s="179"/>
      <c r="D42" s="620"/>
      <c r="E42" s="179"/>
      <c r="F42" s="180">
        <f>C42-E42</f>
        <v>0</v>
      </c>
      <c r="H42" s="102"/>
    </row>
    <row r="43" spans="1:10">
      <c r="A43" s="12" t="s">
        <v>541</v>
      </c>
      <c r="B43" s="194"/>
      <c r="C43" s="179"/>
      <c r="D43" s="620"/>
      <c r="E43" s="179"/>
      <c r="F43" s="180">
        <f>C43-E43</f>
        <v>0</v>
      </c>
      <c r="H43" s="102"/>
    </row>
    <row r="44" spans="1:10" ht="15" customHeight="1">
      <c r="A44" s="13" t="s">
        <v>556</v>
      </c>
      <c r="B44" s="186" t="s">
        <v>827</v>
      </c>
      <c r="C44" s="181">
        <f>SUM(C41:C43)</f>
        <v>0</v>
      </c>
      <c r="D44" s="621"/>
      <c r="E44" s="181">
        <f>SUM(E41:E43)</f>
        <v>0</v>
      </c>
      <c r="F44" s="182">
        <f>SUM(F41:F43)</f>
        <v>0</v>
      </c>
      <c r="G44" s="107"/>
      <c r="H44" s="107"/>
      <c r="I44" s="107"/>
      <c r="J44" s="107"/>
    </row>
    <row r="45" spans="1:10" ht="15.75" customHeight="1">
      <c r="A45" s="12" t="s">
        <v>817</v>
      </c>
      <c r="B45" s="194"/>
      <c r="C45" s="183"/>
      <c r="D45" s="622"/>
      <c r="E45" s="183"/>
      <c r="F45" s="180"/>
      <c r="H45" s="102"/>
    </row>
    <row r="46" spans="1:10">
      <c r="A46" s="12" t="s">
        <v>535</v>
      </c>
      <c r="B46" s="194"/>
      <c r="C46" s="179"/>
      <c r="D46" s="620"/>
      <c r="E46" s="179"/>
      <c r="F46" s="180">
        <f>C46-E46</f>
        <v>0</v>
      </c>
      <c r="H46" s="102"/>
    </row>
    <row r="47" spans="1:10">
      <c r="A47" s="12" t="s">
        <v>538</v>
      </c>
      <c r="B47" s="194"/>
      <c r="C47" s="179"/>
      <c r="D47" s="620"/>
      <c r="E47" s="179"/>
      <c r="F47" s="180">
        <f>C47-E47</f>
        <v>0</v>
      </c>
      <c r="H47" s="102"/>
    </row>
    <row r="48" spans="1:10">
      <c r="A48" s="12" t="s">
        <v>541</v>
      </c>
      <c r="B48" s="194"/>
      <c r="C48" s="179"/>
      <c r="D48" s="620"/>
      <c r="E48" s="179"/>
      <c r="F48" s="180">
        <f>C48-E48</f>
        <v>0</v>
      </c>
      <c r="H48" s="102"/>
    </row>
    <row r="49" spans="1:10" ht="11.25" customHeight="1">
      <c r="A49" s="13" t="s">
        <v>572</v>
      </c>
      <c r="B49" s="186" t="s">
        <v>828</v>
      </c>
      <c r="C49" s="181">
        <f>SUM(C46:C48)</f>
        <v>0</v>
      </c>
      <c r="D49" s="621"/>
      <c r="E49" s="181">
        <f>SUM(E46:E48)</f>
        <v>0</v>
      </c>
      <c r="F49" s="182">
        <f>SUM(F46:F48)</f>
        <v>0</v>
      </c>
      <c r="G49" s="107"/>
      <c r="H49" s="107"/>
      <c r="I49" s="107"/>
      <c r="J49" s="107"/>
    </row>
    <row r="50" spans="1:10" ht="15" customHeight="1">
      <c r="A50" s="12" t="s">
        <v>819</v>
      </c>
      <c r="B50" s="194"/>
      <c r="C50" s="183"/>
      <c r="D50" s="622"/>
      <c r="E50" s="183"/>
      <c r="F50" s="180"/>
      <c r="H50" s="102"/>
    </row>
    <row r="51" spans="1:10">
      <c r="A51" s="12" t="s">
        <v>535</v>
      </c>
      <c r="B51" s="194"/>
      <c r="C51" s="179"/>
      <c r="D51" s="620"/>
      <c r="E51" s="179"/>
      <c r="F51" s="180">
        <f>C51-E51</f>
        <v>0</v>
      </c>
      <c r="H51" s="102"/>
    </row>
    <row r="52" spans="1:10">
      <c r="A52" s="12" t="s">
        <v>538</v>
      </c>
      <c r="B52" s="194"/>
      <c r="C52" s="179"/>
      <c r="D52" s="620"/>
      <c r="E52" s="179"/>
      <c r="F52" s="180">
        <f>C52-E52</f>
        <v>0</v>
      </c>
      <c r="H52" s="102"/>
    </row>
    <row r="53" spans="1:10" ht="15.75" customHeight="1">
      <c r="A53" s="13" t="s">
        <v>589</v>
      </c>
      <c r="B53" s="186" t="s">
        <v>829</v>
      </c>
      <c r="C53" s="181">
        <f>SUM(C51:C52)</f>
        <v>0</v>
      </c>
      <c r="D53" s="621"/>
      <c r="E53" s="181">
        <f>SUM(E51:E52)</f>
        <v>0</v>
      </c>
      <c r="F53" s="182">
        <f>SUM(F51:F52)</f>
        <v>0</v>
      </c>
      <c r="G53" s="107"/>
      <c r="H53" s="107"/>
      <c r="I53" s="107"/>
      <c r="J53" s="107"/>
    </row>
    <row r="54" spans="1:10" ht="12.75" customHeight="1">
      <c r="A54" s="12" t="s">
        <v>821</v>
      </c>
      <c r="B54" s="194"/>
      <c r="C54" s="183"/>
      <c r="D54" s="622"/>
      <c r="E54" s="183"/>
      <c r="F54" s="180"/>
      <c r="H54" s="102"/>
    </row>
    <row r="55" spans="1:10">
      <c r="A55" s="12" t="s">
        <v>535</v>
      </c>
      <c r="B55" s="194"/>
      <c r="C55" s="179"/>
      <c r="D55" s="620"/>
      <c r="E55" s="179"/>
      <c r="F55" s="180">
        <f>C55-E55</f>
        <v>0</v>
      </c>
      <c r="H55" s="102"/>
    </row>
    <row r="56" spans="1:10">
      <c r="A56" s="12" t="s">
        <v>538</v>
      </c>
      <c r="B56" s="194"/>
      <c r="C56" s="179"/>
      <c r="D56" s="620"/>
      <c r="E56" s="179"/>
      <c r="F56" s="180">
        <f>C56-E56</f>
        <v>0</v>
      </c>
      <c r="H56" s="102"/>
    </row>
    <row r="57" spans="1:10">
      <c r="A57" s="12" t="s">
        <v>541</v>
      </c>
      <c r="B57" s="194"/>
      <c r="C57" s="179"/>
      <c r="D57" s="620"/>
      <c r="E57" s="179"/>
      <c r="F57" s="180">
        <f>C57-E57</f>
        <v>0</v>
      </c>
      <c r="H57" s="102"/>
    </row>
    <row r="58" spans="1:10" ht="17.25" customHeight="1">
      <c r="A58" s="13" t="s">
        <v>822</v>
      </c>
      <c r="B58" s="186" t="s">
        <v>830</v>
      </c>
      <c r="C58" s="181">
        <f>SUM(C55:C57)</f>
        <v>0</v>
      </c>
      <c r="D58" s="621"/>
      <c r="E58" s="181">
        <f>SUM(E55:E57)</f>
        <v>0</v>
      </c>
      <c r="F58" s="182">
        <f>SUM(F55:F57)</f>
        <v>0</v>
      </c>
      <c r="G58" s="107"/>
      <c r="H58" s="107"/>
      <c r="I58" s="107"/>
      <c r="J58" s="107"/>
    </row>
    <row r="59" spans="1:10" ht="19.5" customHeight="1">
      <c r="A59" s="14" t="s">
        <v>831</v>
      </c>
      <c r="B59" s="186" t="s">
        <v>832</v>
      </c>
      <c r="C59" s="181">
        <f>C58+C53+C49+C44</f>
        <v>0</v>
      </c>
      <c r="D59" s="621"/>
      <c r="E59" s="181">
        <f>E58+E53+E49+E44</f>
        <v>0</v>
      </c>
      <c r="F59" s="182">
        <f>F58+F53+F49+F44</f>
        <v>0</v>
      </c>
      <c r="G59" s="107"/>
      <c r="H59" s="107"/>
      <c r="I59" s="107"/>
      <c r="J59" s="107"/>
    </row>
    <row r="60" spans="1:10" ht="19.5" customHeight="1">
      <c r="A60" s="15"/>
      <c r="B60" s="195"/>
      <c r="C60" s="16"/>
      <c r="D60" s="623"/>
      <c r="E60" s="16"/>
      <c r="F60" s="16"/>
      <c r="H60" s="102"/>
    </row>
    <row r="61" spans="1:10">
      <c r="A61" s="85" t="str">
        <f>'справка №1-БАЛАНС'!A98</f>
        <v>Дата на съставяне: 14.08.2018</v>
      </c>
      <c r="B61" s="196"/>
      <c r="C61" s="704" t="str">
        <f>'справка №1-БАЛАНС'!C97:E97</f>
        <v>Съставител:Н.Николов</v>
      </c>
      <c r="D61" s="704"/>
      <c r="E61" s="704"/>
      <c r="F61" s="704"/>
      <c r="H61" s="102"/>
    </row>
    <row r="62" spans="1:10">
      <c r="A62" s="108"/>
      <c r="B62" s="197"/>
      <c r="C62" s="108"/>
      <c r="D62" s="624"/>
      <c r="E62" s="108"/>
      <c r="F62" s="108"/>
      <c r="H62" s="102"/>
    </row>
    <row r="63" spans="1:10">
      <c r="A63" s="108"/>
      <c r="B63" s="197"/>
      <c r="C63" s="704" t="s">
        <v>846</v>
      </c>
      <c r="D63" s="704"/>
      <c r="E63" s="704"/>
      <c r="F63" s="704"/>
      <c r="H63" s="102"/>
    </row>
    <row r="64" spans="1:10">
      <c r="C64" s="108"/>
      <c r="E64" s="108"/>
      <c r="H64" s="102"/>
    </row>
    <row r="65" spans="8:8">
      <c r="H65" s="102"/>
    </row>
    <row r="66" spans="8:8">
      <c r="H66" s="102"/>
    </row>
    <row r="67" spans="8:8">
      <c r="H67" s="102"/>
    </row>
    <row r="68" spans="8:8">
      <c r="H68" s="102"/>
    </row>
    <row r="69" spans="8:8">
      <c r="H69" s="102"/>
    </row>
  </sheetData>
  <mergeCells count="4">
    <mergeCell ref="B5:D5"/>
    <mergeCell ref="B6:C6"/>
    <mergeCell ref="C63:F63"/>
    <mergeCell ref="C61:F6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5:F57 D37 C46:F48 C51:F52 C41:F43 C33:F36 C22:F24 C27:F30 C12:F19" xr:uid="{00000000-0002-0000-0700-000000000000}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83" orientation="portrait" r:id="rId1"/>
  <headerFooter alignWithMargins="0">
    <oddHeader>&amp;R&amp;"Times New Roman Cyr,Regular"&amp;9СПРАВКА ПО ОБРАЗЕЦ № 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50"/>
  <sheetViews>
    <sheetView tabSelected="1" topLeftCell="A28" workbookViewId="0">
      <selection activeCell="C33" sqref="C33"/>
    </sheetView>
  </sheetViews>
  <sheetFormatPr defaultColWidth="51.109375" defaultRowHeight="15.6"/>
  <cols>
    <col min="1" max="1" width="47.109375" style="126" customWidth="1"/>
    <col min="2" max="2" width="18.44140625" style="542" customWidth="1"/>
    <col min="3" max="3" width="20" style="542" bestFit="1" customWidth="1"/>
    <col min="4" max="16384" width="51.109375" style="126"/>
  </cols>
  <sheetData>
    <row r="1" spans="1:4">
      <c r="A1" s="125" t="str">
        <f>'справка №1-БАЛАНС'!E3</f>
        <v>"Индустриален капитал-холдинг" АД</v>
      </c>
    </row>
    <row r="2" spans="1:4">
      <c r="A2" s="126" t="str">
        <f>'справка №1-БАЛАНС'!E4</f>
        <v>консолидиран</v>
      </c>
    </row>
    <row r="3" spans="1:4">
      <c r="A3" s="127" t="str">
        <f>'справка №1-БАЛАНС'!E5</f>
        <v>01.01.2018-30.06.2018</v>
      </c>
    </row>
    <row r="4" spans="1:4">
      <c r="A4" s="126" t="s">
        <v>158</v>
      </c>
      <c r="B4" s="543" t="s">
        <v>11</v>
      </c>
      <c r="C4" s="543" t="s">
        <v>12</v>
      </c>
    </row>
    <row r="5" spans="1:4">
      <c r="A5" s="125" t="s">
        <v>851</v>
      </c>
    </row>
    <row r="6" spans="1:4">
      <c r="A6" s="128" t="s">
        <v>852</v>
      </c>
      <c r="B6" s="544">
        <f>'справка №1-БАЛАНС'!G36</f>
        <v>47136</v>
      </c>
      <c r="C6" s="544">
        <f>'справка №1-БАЛАНС'!H36</f>
        <v>45575</v>
      </c>
      <c r="D6" s="542"/>
    </row>
    <row r="7" spans="1:4">
      <c r="A7" s="128" t="s">
        <v>461</v>
      </c>
      <c r="B7" s="544">
        <f>'справка №1-БАЛАНС'!G17</f>
        <v>15552</v>
      </c>
      <c r="C7" s="544">
        <f>'справка №1-БАЛАНС'!H17</f>
        <v>15552</v>
      </c>
    </row>
    <row r="8" spans="1:4">
      <c r="A8" s="128" t="s">
        <v>853</v>
      </c>
      <c r="B8" s="544">
        <f>'справка №1-БАЛАНС'!G33</f>
        <v>19974</v>
      </c>
      <c r="C8" s="544">
        <f>'справка №1-БАЛАНС'!H33</f>
        <v>18747</v>
      </c>
    </row>
    <row r="9" spans="1:4">
      <c r="A9" s="128" t="s">
        <v>854</v>
      </c>
      <c r="B9" s="544">
        <f>'справка №1-БАЛАНС'!G39</f>
        <v>85749</v>
      </c>
      <c r="C9" s="544">
        <f>'справка №1-БАЛАНС'!H39</f>
        <v>86900</v>
      </c>
    </row>
    <row r="10" spans="1:4">
      <c r="A10" s="128" t="s">
        <v>855</v>
      </c>
      <c r="B10" s="544">
        <f>'справка №1-БАЛАНС'!G55</f>
        <v>2185</v>
      </c>
      <c r="C10" s="544">
        <f>'справка №1-БАЛАНС'!H55</f>
        <v>3337</v>
      </c>
    </row>
    <row r="11" spans="1:4">
      <c r="A11" s="128" t="s">
        <v>856</v>
      </c>
      <c r="B11" s="544">
        <f>'справка №1-БАЛАНС'!G79</f>
        <v>28350</v>
      </c>
      <c r="C11" s="544">
        <f>'справка №1-БАЛАНС'!H79</f>
        <v>21432</v>
      </c>
    </row>
    <row r="12" spans="1:4">
      <c r="A12" s="128" t="s">
        <v>857</v>
      </c>
      <c r="B12" s="544">
        <f>'справка №1-БАЛАНС'!C19</f>
        <v>57264</v>
      </c>
      <c r="C12" s="544">
        <f>'справка №1-БАЛАНС'!D19</f>
        <v>57640</v>
      </c>
    </row>
    <row r="13" spans="1:4">
      <c r="A13" s="129" t="s">
        <v>858</v>
      </c>
      <c r="B13" s="544">
        <f>'справка №1-БАЛАНС'!C20</f>
        <v>310</v>
      </c>
      <c r="C13" s="544">
        <f>'справка №1-БАЛАНС'!D20</f>
        <v>318</v>
      </c>
    </row>
    <row r="14" spans="1:4">
      <c r="A14" s="129" t="s">
        <v>859</v>
      </c>
      <c r="B14" s="544">
        <f>'справка №1-БАЛАНС'!C45</f>
        <v>3297</v>
      </c>
      <c r="C14" s="544">
        <f>'справка №1-БАЛАНС'!D45</f>
        <v>3297</v>
      </c>
      <c r="D14" s="542"/>
    </row>
    <row r="15" spans="1:4">
      <c r="A15" s="129" t="s">
        <v>860</v>
      </c>
      <c r="B15" s="544">
        <f>'справка №1-БАЛАНС'!C51</f>
        <v>4029</v>
      </c>
      <c r="C15" s="544">
        <f>'справка №1-БАЛАНС'!D51</f>
        <v>4038</v>
      </c>
      <c r="D15" s="542"/>
    </row>
    <row r="16" spans="1:4">
      <c r="A16" s="129" t="s">
        <v>861</v>
      </c>
      <c r="B16" s="544">
        <f>'справка №1-БАЛАНС'!C47</f>
        <v>4029</v>
      </c>
      <c r="C16" s="544">
        <f>'справка №1-БАЛАНС'!D47</f>
        <v>4029</v>
      </c>
    </row>
    <row r="17" spans="1:4">
      <c r="A17" s="129" t="s">
        <v>862</v>
      </c>
      <c r="B17" s="544">
        <f>'справка №1-БАЛАНС'!C93</f>
        <v>103936</v>
      </c>
      <c r="C17" s="544">
        <f>'справка №1-БАЛАНС'!D93</f>
        <v>97396</v>
      </c>
      <c r="D17" s="542"/>
    </row>
    <row r="18" spans="1:4">
      <c r="A18" s="129" t="s">
        <v>863</v>
      </c>
      <c r="B18" s="544">
        <f>'справка №1-БАЛАНС'!C58</f>
        <v>12575</v>
      </c>
      <c r="C18" s="544">
        <f>'справка №1-БАЛАНС'!D58</f>
        <v>12550</v>
      </c>
    </row>
    <row r="19" spans="1:4">
      <c r="A19" s="129" t="s">
        <v>864</v>
      </c>
      <c r="B19" s="544">
        <f>'справка №1-БАЛАНС'!C75</f>
        <v>51252</v>
      </c>
      <c r="C19" s="544">
        <f>'справка №1-БАЛАНС'!D75</f>
        <v>37054</v>
      </c>
    </row>
    <row r="20" spans="1:4">
      <c r="A20" s="129" t="s">
        <v>865</v>
      </c>
      <c r="B20" s="544">
        <f>'справка №1-БАЛАНС'!C67</f>
        <v>0</v>
      </c>
      <c r="C20" s="544">
        <f>'справка №1-БАЛАНС'!D67</f>
        <v>0</v>
      </c>
    </row>
    <row r="21" spans="1:4">
      <c r="A21" s="129" t="s">
        <v>866</v>
      </c>
      <c r="B21" s="544">
        <f>'справка №1-БАЛАНС'!C84</f>
        <v>2304</v>
      </c>
      <c r="C21" s="544">
        <f>'справка №1-БАЛАНС'!D84</f>
        <v>2394</v>
      </c>
    </row>
    <row r="22" spans="1:4">
      <c r="A22" s="129" t="s">
        <v>867</v>
      </c>
      <c r="B22" s="544">
        <f>'справка №1-БАЛАНС'!C91</f>
        <v>24336</v>
      </c>
      <c r="C22" s="544">
        <f>'справка №1-БАЛАНС'!D91</f>
        <v>31697</v>
      </c>
    </row>
    <row r="23" spans="1:4">
      <c r="A23" s="129" t="s">
        <v>868</v>
      </c>
      <c r="B23" s="544">
        <f>'справка №1-БАЛАНС'!C94</f>
        <v>163420</v>
      </c>
      <c r="C23" s="544">
        <f>'справка №1-БАЛАНС'!D94</f>
        <v>157244</v>
      </c>
    </row>
    <row r="25" spans="1:4">
      <c r="A25" s="130" t="s">
        <v>869</v>
      </c>
    </row>
    <row r="26" spans="1:4">
      <c r="A26" s="129" t="s">
        <v>870</v>
      </c>
      <c r="B26" s="544">
        <f>'справка №2-ОТЧЕТ ЗА ДОХОДИТЕ'!G13</f>
        <v>127799</v>
      </c>
      <c r="C26" s="544">
        <f>'справка №2-ОТЧЕТ ЗА ДОХОДИТЕ'!H13</f>
        <v>107667</v>
      </c>
    </row>
    <row r="27" spans="1:4">
      <c r="A27" s="131" t="s">
        <v>871</v>
      </c>
      <c r="B27" s="544">
        <f>'справка №2-ОТЧЕТ ЗА ДОХОДИТЕ'!G24</f>
        <v>156</v>
      </c>
      <c r="C27" s="544">
        <f>'справка №2-ОТЧЕТ ЗА ДОХОДИТЕ'!H24</f>
        <v>132</v>
      </c>
    </row>
    <row r="28" spans="1:4">
      <c r="A28" s="131" t="s">
        <v>872</v>
      </c>
      <c r="B28" s="544">
        <f>'справка №2-ОТЧЕТ ЗА ДОХОДИТЕ'!C19</f>
        <v>114132</v>
      </c>
      <c r="C28" s="544">
        <f>'справка №2-ОТЧЕТ ЗА ДОХОДИТЕ'!D19</f>
        <v>96042</v>
      </c>
    </row>
    <row r="29" spans="1:4">
      <c r="A29" s="131" t="s">
        <v>873</v>
      </c>
      <c r="B29" s="544">
        <f>'справка №2-ОТЧЕТ ЗА ДОХОДИТЕ'!C9</f>
        <v>78711</v>
      </c>
      <c r="C29" s="544">
        <f>'справка №2-ОТЧЕТ ЗА ДОХОДИТЕ'!D9</f>
        <v>67402</v>
      </c>
      <c r="D29" s="542"/>
    </row>
    <row r="30" spans="1:4">
      <c r="A30" s="131" t="s">
        <v>874</v>
      </c>
      <c r="B30" s="544">
        <f>'справка №2-ОТЧЕТ ЗА ДОХОДИТЕ'!C11</f>
        <v>5836</v>
      </c>
      <c r="C30" s="544">
        <f>'справка №2-ОТЧЕТ ЗА ДОХОДИТЕ'!D11</f>
        <v>5481</v>
      </c>
    </row>
    <row r="31" spans="1:4">
      <c r="A31" s="131" t="s">
        <v>875</v>
      </c>
      <c r="B31" s="544">
        <f>'справка №2-ОТЧЕТ ЗА ДОХОДИТЕ'!C26</f>
        <v>315</v>
      </c>
      <c r="C31" s="544">
        <f>'справка №2-ОТЧЕТ ЗА ДОХОДИТЕ'!D26</f>
        <v>281</v>
      </c>
    </row>
    <row r="32" spans="1:4">
      <c r="A32" s="132" t="s">
        <v>876</v>
      </c>
      <c r="B32" s="544">
        <f>'справка №2-ОТЧЕТ ЗА ДОХОДИТЕ'!C22</f>
        <v>65</v>
      </c>
      <c r="C32" s="544">
        <f>'справка №2-ОТЧЕТ ЗА ДОХОДИТЕ'!D22</f>
        <v>82</v>
      </c>
    </row>
    <row r="33" spans="1:4">
      <c r="A33" s="133" t="s">
        <v>877</v>
      </c>
      <c r="B33" s="544">
        <f>'справка №2-ОТЧЕТ ЗА ДОХОДИТЕ'!C34</f>
        <v>13610</v>
      </c>
      <c r="C33" s="544">
        <f>'справка №2-ОТЧЕТ ЗА ДОХОДИТЕ'!D34</f>
        <v>11484</v>
      </c>
    </row>
    <row r="34" spans="1:4">
      <c r="A34" s="131" t="s">
        <v>878</v>
      </c>
      <c r="B34" s="544">
        <f>'справка №2-ОТЧЕТ ЗА ДОХОДИТЕ'!C41</f>
        <v>2783</v>
      </c>
      <c r="C34" s="544">
        <f>'справка №2-ОТЧЕТ ЗА ДОХОДИТЕ'!D41</f>
        <v>2631</v>
      </c>
    </row>
    <row r="36" spans="1:4">
      <c r="A36" s="125" t="s">
        <v>879</v>
      </c>
    </row>
    <row r="37" spans="1:4">
      <c r="A37" s="134" t="s">
        <v>880</v>
      </c>
      <c r="B37" s="544">
        <f>'справка №3-ОПП по прекия метод'!C10</f>
        <v>130595</v>
      </c>
      <c r="C37" s="544">
        <f>'справка №3-ОПП по прекия метод'!D10</f>
        <v>108711</v>
      </c>
    </row>
    <row r="38" spans="1:4">
      <c r="A38" s="134" t="s">
        <v>881</v>
      </c>
      <c r="B38" s="544">
        <f>'справка №3-ОПП по прекия метод'!C11</f>
        <v>-103300</v>
      </c>
      <c r="C38" s="544">
        <f>'справка №3-ОПП по прекия метод'!D11</f>
        <v>-87491</v>
      </c>
    </row>
    <row r="39" spans="1:4">
      <c r="A39" s="135" t="s">
        <v>882</v>
      </c>
      <c r="B39" s="544">
        <f>'справка №3-ОПП по прекия метод'!C20</f>
        <v>9003</v>
      </c>
      <c r="C39" s="544">
        <f>'справка №3-ОПП по прекия метод'!D20</f>
        <v>6593</v>
      </c>
    </row>
    <row r="40" spans="1:4">
      <c r="A40" s="134" t="s">
        <v>883</v>
      </c>
      <c r="B40" s="544">
        <f>'справка №3-ОПП по прекия метод'!C28</f>
        <v>20</v>
      </c>
      <c r="C40" s="544">
        <f>'справка №3-ОПП по прекия метод'!D28</f>
        <v>0</v>
      </c>
    </row>
    <row r="41" spans="1:4">
      <c r="A41" s="134" t="s">
        <v>884</v>
      </c>
      <c r="B41" s="544">
        <f>'справка №3-ОПП по прекия метод'!C27</f>
        <v>0</v>
      </c>
      <c r="C41" s="544">
        <f>'справка №3-ОПП по прекия метод'!D27</f>
        <v>-489</v>
      </c>
    </row>
    <row r="42" spans="1:4">
      <c r="A42" s="135" t="s">
        <v>885</v>
      </c>
      <c r="B42" s="544">
        <f>'справка №3-ОПП по прекия метод'!C32</f>
        <v>-3923</v>
      </c>
      <c r="C42" s="544">
        <f>'справка №3-ОПП по прекия метод'!D32</f>
        <v>-2455</v>
      </c>
    </row>
    <row r="43" spans="1:4">
      <c r="A43" s="135" t="s">
        <v>886</v>
      </c>
      <c r="B43" s="544">
        <f>'справка №3-ОПП по прекия метод'!C42</f>
        <v>-12441</v>
      </c>
      <c r="C43" s="544">
        <f>'справка №3-ОПП по прекия метод'!D42</f>
        <v>-464</v>
      </c>
    </row>
    <row r="44" spans="1:4" ht="31.2">
      <c r="A44" s="134" t="s">
        <v>887</v>
      </c>
      <c r="B44" s="544">
        <f>'справка №3-ОПП по прекия метод'!C43</f>
        <v>-7361</v>
      </c>
      <c r="C44" s="544">
        <f>'справка №3-ОПП по прекия метод'!D43</f>
        <v>3674</v>
      </c>
    </row>
    <row r="46" spans="1:4">
      <c r="A46" s="134" t="s">
        <v>888</v>
      </c>
      <c r="B46" s="544">
        <f>'справка №2-ОТЧЕТ ЗА ДОХОДИТЕ'!G33</f>
        <v>128057</v>
      </c>
      <c r="C46" s="544">
        <f>'справка №2-ОТЧЕТ ЗА ДОХОДИТЕ'!H33</f>
        <v>107807</v>
      </c>
    </row>
    <row r="47" spans="1:4">
      <c r="A47" s="134" t="s">
        <v>889</v>
      </c>
      <c r="B47" s="544">
        <f>'справка №2-ОТЧЕТ ЗА ДОХОДИТЕ'!C33</f>
        <v>114447</v>
      </c>
      <c r="C47" s="544">
        <f>'справка №2-ОТЧЕТ ЗА ДОХОДИТЕ'!D33</f>
        <v>96323</v>
      </c>
      <c r="D47" s="542"/>
    </row>
    <row r="48" spans="1:4">
      <c r="A48" s="135" t="s">
        <v>853</v>
      </c>
      <c r="B48" s="544">
        <f>'справка №2-ОТЧЕТ ЗА ДОХОДИТЕ'!C39</f>
        <v>12473</v>
      </c>
      <c r="C48" s="544">
        <f>'справка №2-ОТЧЕТ ЗА ДОХОДИТЕ'!D39</f>
        <v>10628</v>
      </c>
      <c r="D48" s="542"/>
    </row>
    <row r="49" spans="1:3">
      <c r="A49" s="134" t="s">
        <v>890</v>
      </c>
      <c r="B49" s="544">
        <f>'справка №2-ОТЧЕТ ЗА ДОХОДИТЕ'!G19</f>
        <v>7</v>
      </c>
      <c r="C49" s="544">
        <f>'справка №2-ОТЧЕТ ЗА ДОХОДИТЕ'!H19</f>
        <v>4</v>
      </c>
    </row>
    <row r="50" spans="1:3">
      <c r="A50" s="134" t="s">
        <v>891</v>
      </c>
      <c r="B50" s="544">
        <f>'справка №2-ОТЧЕТ ЗА ДОХОДИТЕ'!G20</f>
        <v>0</v>
      </c>
      <c r="C50" s="544">
        <f>'справка №2-ОТЧЕТ ЗА ДОХОДИТЕ'!H20</f>
        <v>0</v>
      </c>
    </row>
  </sheetData>
  <phoneticPr fontId="34" type="noConversion"/>
  <printOptions horizontalCentered="1"/>
  <pageMargins left="0.74803149606299213" right="0.74803149606299213" top="0.31496062992125984" bottom="0.39370078740157483" header="0.1968503937007874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Report</vt:lpstr>
      <vt:lpstr>_1_0011</vt:lpstr>
      <vt:lpstr>'справка №3-ОПП по прекия метод'!Print_Area</vt:lpstr>
      <vt:lpstr>'справка №4-ОСК'!Print_Area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NNikolov</cp:lastModifiedBy>
  <cp:lastPrinted>2016-11-18T14:16:24Z</cp:lastPrinted>
  <dcterms:created xsi:type="dcterms:W3CDTF">2000-06-29T12:02:40Z</dcterms:created>
  <dcterms:modified xsi:type="dcterms:W3CDTF">2018-08-16T11:07:39Z</dcterms:modified>
</cp:coreProperties>
</file>