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<sst xmlns="http://schemas.openxmlformats.org/spreadsheetml/2006/main" count="1997" uniqueCount="694">
  <si>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</si>
  <si>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</si>
  <si>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</si>
  <si>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</si>
  <si>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</si>
  <si>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</si>
  <si>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</si>
  <si>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</si>
  <si>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</si>
  <si>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</si>
  <si>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</si>
  <si>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</si>
  <si>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</si>
  <si>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</si>
  <si>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</si>
  <si>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</si>
  <si>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</si>
  <si>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</si>
  <si>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</si>
  <si>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</si>
  <si>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</si>
  <si>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</si>
  <si>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</si>
  <si>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</si>
  <si>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</si>
  <si>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</si>
  <si>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</si>
  <si>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</si>
  <si>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</si>
  <si>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</si>
  <si>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</si>
  <si>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</si>
  <si>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</si>
  <si>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</si>
  <si>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</si>
  <si>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</si>
  <si>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</si>
  <si>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</si>
  <si>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</si>
  <si>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</si>
  <si>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</si>
  <si>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</si>
  <si>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</si>
  <si>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</si>
  <si>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</si>
  <si>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</si>
  <si>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</si>
  <si>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</si>
  <si>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</si>
  <si>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</si>
  <si>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</si>
  <si>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</si>
  <si>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</si>
  <si>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</si>
  <si>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</si>
  <si>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</si>
  <si>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</si>
  <si>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</si>
  <si>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</si>
  <si>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</si>
  <si>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</si>
  <si>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</si>
  <si>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</si>
  <si>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</si>
  <si>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</si>
  <si>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</si>
  <si>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</si>
  <si>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</si>
  <si>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</si>
  <si>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</si>
  <si>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</si>
  <si>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</si>
  <si>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</si>
  <si>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</si>
  <si>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</si>
  <si>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</si>
  <si>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</si>
  <si>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</si>
  <si>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</si>
  <si>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</si>
  <si>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</si>
  <si>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</si>
  <si>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</si>
  <si>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</si>
  <si>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</si>
  <si>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</si>
  <si>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</si>
  <si>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</si>
  <si>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</si>
  <si>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</si>
  <si>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</si>
  <si>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</si>
  <si>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</si>
  <si>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</si>
  <si>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</si>
  <si>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</si>
  <si>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</si>
  <si>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</si>
  <si>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</si>
  <si>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</si>
  <si>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</si>
  <si>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</si>
  <si>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</si>
  <si>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</si>
  <si>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</si>
  <si>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</si>
  <si>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</si>
  <si>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</si>
  <si>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</si>
  <si>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</si>
  <si>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</si>
  <si>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</si>
  <si>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</si>
  <si>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</si>
  <si>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</si>
  <si>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</si>
  <si>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</si>
  <si>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</si>
  <si>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</si>
  <si>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</si>
  <si>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</si>
  <si>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</si>
  <si>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</si>
  <si>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</si>
  <si>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</si>
  <si>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</si>
  <si>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</si>
  <si>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</si>
  <si>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</si>
  <si>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</si>
  <si>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</si>
  <si>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</si>
  <si>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</si>
  <si>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</si>
  <si>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</si>
  <si>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</si>
  <si>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</si>
  <si>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</si>
  <si>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</si>
  <si>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</si>
  <si>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</si>
  <si>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</si>
  <si>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</si>
  <si>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</si>
  <si>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</si>
  <si>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</si>
  <si>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</si>
  <si>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</si>
  <si>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</si>
  <si>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</si>
  <si>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</si>
  <si>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</si>
  <si>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</si>
  <si>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</si>
  <si>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</si>
  <si>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</si>
  <si>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</si>
  <si>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</si>
  <si>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</si>
  <si>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</si>
  <si>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</si>
  <si>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</si>
  <si>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</si>
  <si>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</si>
  <si>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</si>
  <si>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</si>
  <si>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</si>
  <si>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</si>
  <si>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</si>
  <si>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</si>
  <si>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</si>
  <si>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</si>
  <si>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</si>
  <si>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</si>
  <si>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</si>
  <si>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</si>
  <si>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</si>
  <si>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</si>
  <si>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</si>
  <si>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</si>
  <si>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</si>
  <si>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</si>
  <si>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</si>
  <si>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</si>
  <si>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</si>
  <si>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</si>
  <si>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</si>
  <si>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</si>
  <si>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</si>
  <si>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</si>
  <si>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</si>
  <si>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</si>
  <si>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</si>
  <si>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</si>
  <si>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</si>
  <si>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</si>
  <si>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</si>
  <si>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</si>
  <si>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</si>
  <si>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</si>
  <si>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</si>
  <si>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</si>
  <si>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</si>
  <si>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</si>
  <si>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</si>
  <si>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</si>
  <si>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</si>
  <si>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</si>
  <si>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</si>
  <si>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</si>
  <si>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</si>
  <si>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</si>
  <si>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</si>
  <si>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</si>
  <si>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</si>
  <si>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</si>
  <si>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</si>
  <si>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</si>
  <si>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</si>
  <si>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</si>
  <si>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</si>
  <si>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</si>
  <si>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</si>
  <si>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</si>
  <si>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</si>
  <si>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</si>
  <si>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</si>
  <si>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</si>
  <si>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</si>
  <si>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</si>
  <si>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</si>
  <si>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</si>
  <si>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</si>
  <si>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</si>
  <si>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</si>
  <si>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</si>
  <si>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</si>
  <si>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</si>
  <si>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</si>
  <si>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</si>
  <si>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</si>
  <si>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</si>
  <si>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</si>
  <si>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</si>
  <si>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</si>
  <si>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</si>
  <si>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</si>
  <si>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</si>
  <si>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</si>
  <si>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</si>
  <si>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</si>
  <si>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</si>
  <si>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</si>
  <si>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</si>
  <si>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</si>
  <si>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</si>
  <si>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</si>
  <si>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</si>
  <si>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</si>
  <si>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</si>
  <si>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</si>
  <si>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</si>
  <si>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</si>
  <si>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</si>
  <si>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</si>
  <si>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</si>
  <si>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</si>
  <si>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</si>
  <si>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</si>
  <si>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</si>
  <si>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</si>
  <si>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</si>
  <si>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</si>
  <si>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</si>
  <si>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</si>
  <si>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</si>
  <si>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</si>
  <si>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</si>
  <si>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</si>
  <si>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</si>
  <si>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</si>
  <si>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</si>
  <si>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</si>
  <si>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</si>
  <si>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</si>
  <si>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</si>
  <si>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</si>
  <si>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</si>
  <si>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</si>
  <si>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</si>
  <si>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</si>
  <si>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</si>
  <si>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</si>
  <si>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</si>
  <si>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</si>
  <si>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</si>
  <si>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</si>
  <si>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</si>
  <si>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</si>
  <si>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</si>
  <si>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</si>
  <si>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</si>
  <si>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</si>
  <si>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</si>
  <si>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</si>
  <si>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</si>
  <si>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</si>
  <si>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</si>
  <si>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</si>
  <si>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</si>
  <si>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</si>
  <si>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</si>
  <si>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</si>
  <si>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</si>
  <si>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</si>
  <si>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</si>
  <si>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</si>
  <si>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</si>
  <si>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</si>
  <si>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</si>
  <si>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</si>
  <si>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</si>
  <si>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</si>
  <si>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</si>
  <si>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</si>
  <si>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</si>
  <si>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</si>
  <si>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</si>
  <si>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</si>
  <si>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</si>
  <si>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</si>
  <si>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</si>
  <si>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</si>
  <si>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</si>
  <si>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</si>
  <si>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</si>
  <si>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</si>
  <si>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</si>
  <si>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</si>
  <si>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</si>
  <si>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</si>
  <si>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</si>
  <si>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</si>
  <si>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</si>
  <si>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</si>
  <si>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</si>
  <si>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</si>
  <si>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</si>
  <si>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</si>
  <si>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</si>
  <si>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</si>
  <si>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</si>
  <si>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</si>
  <si>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</si>
  <si>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</si>
  <si>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</si>
  <si>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</si>
  <si>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</si>
  <si>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</si>
  <si>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</si>
  <si>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</si>
  <si>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</si>
  <si>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</si>
  <si>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</si>
  <si>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</si>
  <si>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</si>
  <si>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</si>
  <si>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</si>
  <si>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</si>
  <si>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</si>
  <si>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</si>
  <si>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</si>
  <si>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</si>
  <si>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</si>
  <si>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</si>
  <si>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</si>
  <si>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</si>
  <si>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</si>
  <si>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</si>
  <si>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</si>
  <si>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</si>
  <si>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</si>
  <si>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</si>
  <si>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</si>
  <si>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</si>
  <si>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</si>
  <si>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</si>
  <si>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</si>
  <si>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</si>
  <si>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</si>
  <si>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</si>
  <si>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</si>
  <si>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</si>
  <si>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</si>
  <si>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</si>
  <si>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</si>
  <si>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</si>
  <si>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</si>
  <si>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</si>
  <si>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</si>
  <si>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</si>
  <si>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</si>
  <si>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</si>
  <si>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</si>
  <si>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</si>
  <si>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</si>
  <si>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</si>
  <si>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</si>
  <si>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</si>
  <si>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</si>
  <si>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</si>
  <si>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</si>
  <si>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</si>
  <si>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</si>
  <si>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</si>
  <si>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</si>
  <si>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</si>
  <si>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</si>
  <si>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</si>
  <si>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</si>
  <si>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</si>
  <si>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</si>
  <si>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</si>
  <si>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</si>
  <si>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</si>
  <si>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</si>
  <si>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</si>
  <si>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</si>
  <si>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</si>
  <si>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</si>
  <si>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</si>
  <si>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</si>
  <si>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</si>
  <si>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</si>
  <si>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</si>
  <si>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</si>
  <si>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</si>
  <si>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</si>
  <si>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</si>
  <si>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</si>
  <si>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</si>
  <si>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</si>
  <si>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</si>
  <si>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</si>
  <si>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</si>
  <si>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</si>
  <si>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</si>
  <si>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</si>
  <si>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</si>
  <si>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</si>
  <si>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</si>
  <si>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</si>
  <si>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</si>
  <si>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</si>
  <si>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</si>
  <si>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</si>
  <si>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</si>
  <si>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</si>
  <si>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</si>
  <si>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</si>
  <si>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</si>
  <si>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</si>
  <si>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</si>
  <si>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</si>
  <si>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</si>
  <si>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</si>
  <si>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</si>
  <si>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</si>
  <si>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</si>
  <si>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</si>
  <si>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</si>
  <si>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</si>
  <si>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</si>
  <si>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</si>
  <si>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</si>
  <si>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</si>
  <si>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</si>
  <si>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</si>
  <si>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</si>
  <si>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</si>
  <si>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</si>
  <si>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</si>
  <si>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</si>
  <si>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</si>
  <si>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</si>
  <si>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</si>
  <si>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</si>
  <si>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</si>
  <si>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</si>
  <si>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</si>
  <si>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</si>
  <si>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</si>
  <si>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</si>
  <si>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</si>
  <si>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</si>
  <si>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</si>
  <si>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</si>
  <si>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</si>
  <si>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</si>
  <si>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</si>
  <si>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</si>
  <si>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</si>
  <si>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</si>
  <si>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</si>
  <si>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</si>
  <si>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</si>
  <si>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</si>
  <si>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</si>
  <si>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</si>
  <si>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</si>
  <si>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</si>
  <si>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</si>
  <si>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</si>
  <si>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</si>
  <si>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</si>
  <si>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</si>
  <si>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</si>
  <si>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</si>
  <si>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</si>
  <si>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</si>
  <si>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</si>
  <si>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</si>
  <si>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</si>
  <si>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</si>
  <si>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</si>
  <si>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</si>
  <si>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</si>
  <si>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</si>
  <si>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</si>
  <si>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</si>
  <si>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</si>
  <si>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</si>
  <si>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</si>
  <si>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</si>
  <si>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</si>
  <si>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</si>
  <si>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</si>
  <si>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</si>
  <si>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</si>
  <si>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</si>
  <si>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</si>
  <si>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</si>
  <si>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</si>
  <si>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</si>
  <si>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</si>
  <si>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</si>
  <si>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</si>
  <si>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</si>
  <si>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</si>
  <si>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</si>
  <si>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</si>
  <si>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</si>
  <si>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</si>
  <si>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</si>
  <si>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</si>
  <si>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</si>
  <si>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</si>
  <si>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</si>
  <si>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</si>
  <si>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</si>
  <si>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</si>
  <si>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</si>
  <si>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</si>
  <si>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</si>
  <si>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</si>
  <si>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</si>
  <si>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</si>
  <si>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</si>
  <si>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</si>
  <si>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</si>
  <si>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</si>
  <si>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</si>
  <si>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</si>
  <si>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</si>
  <si>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</si>
  <si>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</si>
  <si>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</si>
  <si>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</si>
  <si>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</si>
  <si>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</si>
  <si>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</si>
  <si>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</si>
  <si>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</si>
  <si>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</si>
  <si>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</si>
  <si>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</si>
  <si>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</si>
  <si>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</si>
  <si>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</si>
  <si>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</si>
  <si>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</si>
  <si>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</si>
  <si>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</si>
  <si>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</si>
  <si>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</si>
  <si>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</si>
  <si>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</si>
  <si>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</si>
  <si>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</si>
  <si>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</si>
  <si>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</si>
  <si>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</si>
  <si>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</si>
  <si>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</si>
  <si>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</si>
  <si>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</si>
  <si>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</si>
  <si>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</si>
  <si>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</si>
  <si>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</si>
  <si>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</si>
  <si>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</si>
  <si>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</si>
  <si>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</si>
  <si>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</si>
  <si>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</si>
  <si>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</si>
  <si>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</si>
  <si>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</si>
  <si>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</si>
  <si>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</si>
  <si>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</si>
  <si>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</si>
  <si>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</si>
  <si>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</si>
  <si>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</si>
  <si>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</si>
  <si>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</si>
  <si>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</si>
  <si>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</si>
  <si>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</si>
  <si>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</si>
  <si>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</si>
  <si>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</si>
  <si>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</si>
  <si>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</si>
  <si>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</si>
  <si>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</si>
  <si>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</si>
  <si>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</si>
  <si>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</si>
  <si>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</si>
  <si>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</si>
  <si>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</si>
  <si>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</si>
  <si>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</si>
  <si>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</si>
  <si>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</si>
  <si>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</si>
  <si>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</si>
  <si>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</si>
  <si>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</si>
  <si>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</si>
  <si>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</si>
  <si>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</si>
  <si>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</si>
  <si>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</si>
  <si>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</si>
  <si>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</si>
  <si>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</si>
  <si>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</si>
  <si>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</si>
  <si>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</si>
  <si>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</si>
  <si>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</si>
  <si>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</si>
  <si>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</si>
  <si>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</si>
  <si>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</si>
  <si>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</si>
  <si>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</si>
  <si>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</si>
  <si>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</si>
  <si>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</si>
  <si>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</si>
  <si>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</si>
  <si>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</si>
  <si>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</si>
  <si>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</si>
  <si>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</si>
  <si>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</si>
  <si>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</si>
  <si>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</si>
  <si>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</si>
  <si>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</si>
  <si>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</si>
  <si>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</si>
  <si>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</si>
  <si>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КОСТАДИН КОСЕВ</t>
  </si>
  <si>
    <t>www.hhi-bg.com</t>
  </si>
  <si>
    <t>www.infostock.bg</t>
  </si>
  <si>
    <t>07142 2131</t>
  </si>
  <si>
    <t>07142 2311</t>
  </si>
  <si>
    <t>kosthhi@hhi-bg.com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</si>
</sst>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21" sqref="D2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42668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ТОТКА БОЯНОВА НИКОЛОВА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692</v>
      </c>
    </row>
    <row r="23" spans="1:2" ht="15.75">
      <c r="A23" s="10" t="s">
        <v>7</v>
      </c>
      <c r="B23" s="468" t="s">
        <v>693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>
        <v>1393</v>
      </c>
      <c r="E12" s="76" t="s">
        <v>25</v>
      </c>
      <c r="F12" s="80" t="s">
        <v>26</v>
      </c>
      <c r="G12" s="138">
        <v>1043</v>
      </c>
      <c r="H12" s="137">
        <v>1043</v>
      </c>
    </row>
    <row r="13" spans="1:8" ht="15.75">
      <c r="A13" s="76" t="s">
        <v>27</v>
      </c>
      <c r="B13" s="78" t="s">
        <v>28</v>
      </c>
      <c r="C13" s="138"/>
      <c r="D13" s="137">
        <v>3667</v>
      </c>
      <c r="E13" s="76" t="s">
        <v>553</v>
      </c>
      <c r="F13" s="80" t="s">
        <v>29</v>
      </c>
      <c r="G13" s="138">
        <v>1043</v>
      </c>
      <c r="H13" s="137">
        <v>1043</v>
      </c>
    </row>
    <row r="14" spans="1:8" ht="15.75">
      <c r="A14" s="76" t="s">
        <v>30</v>
      </c>
      <c r="B14" s="78" t="s">
        <v>31</v>
      </c>
      <c r="C14" s="138"/>
      <c r="D14" s="137">
        <v>34273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>
        <v>15724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>
        <v>250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>
        <v>12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>
        <v>109</v>
      </c>
      <c r="E18" s="272" t="s">
        <v>47</v>
      </c>
      <c r="F18" s="271" t="s">
        <v>48</v>
      </c>
      <c r="G18" s="388">
        <f>G12+G15+G16+G17</f>
        <v>1043</v>
      </c>
      <c r="H18" s="389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55428</v>
      </c>
      <c r="E20" s="76" t="s">
        <v>54</v>
      </c>
      <c r="F20" s="80" t="s">
        <v>55</v>
      </c>
      <c r="G20" s="138">
        <v>8948</v>
      </c>
      <c r="H20" s="137">
        <v>8948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>
        <v>5897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328</v>
      </c>
      <c r="H22" s="393">
        <f>SUM(H23:H25)</f>
        <v>328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263</v>
      </c>
      <c r="H23" s="137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9276</v>
      </c>
      <c r="H26" s="377">
        <f>H20+H21+H22</f>
        <v>15173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2761</v>
      </c>
      <c r="H28" s="375">
        <f>SUM(H29:H31)</f>
        <v>-11145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14652</v>
      </c>
      <c r="H29" s="137">
        <v>746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-11891</v>
      </c>
      <c r="H30" s="137">
        <v>-11891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-13080</v>
      </c>
      <c r="H32" s="137">
        <v>8008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-10319</v>
      </c>
      <c r="H34" s="377">
        <f>H28+H32+H33</f>
        <v>-3137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524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13079</v>
      </c>
    </row>
    <row r="38" spans="1:13" ht="15.75">
      <c r="A38" s="76" t="s">
        <v>113</v>
      </c>
      <c r="B38" s="78" t="s">
        <v>114</v>
      </c>
      <c r="C38" s="138"/>
      <c r="D38" s="137">
        <v>2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>
        <v>522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1016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>
        <v>19684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524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23168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43868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>
        <v>86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>
        <v>399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55953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44353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>
        <v>3053</v>
      </c>
      <c r="E59" s="142" t="s">
        <v>180</v>
      </c>
      <c r="F59" s="277" t="s">
        <v>181</v>
      </c>
      <c r="G59" s="138"/>
      <c r="H59" s="137">
        <v>10719</v>
      </c>
    </row>
    <row r="60" spans="1:13" ht="15.75">
      <c r="A60" s="76" t="s">
        <v>178</v>
      </c>
      <c r="B60" s="78" t="s">
        <v>179</v>
      </c>
      <c r="C60" s="138"/>
      <c r="D60" s="137">
        <v>1703</v>
      </c>
      <c r="E60" s="76" t="s">
        <v>184</v>
      </c>
      <c r="F60" s="80" t="s">
        <v>185</v>
      </c>
      <c r="G60" s="138"/>
      <c r="H60" s="137">
        <v>2675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3578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2952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4756</v>
      </c>
      <c r="E65" s="76" t="s">
        <v>201</v>
      </c>
      <c r="F65" s="80" t="s">
        <v>202</v>
      </c>
      <c r="G65" s="138"/>
      <c r="H65" s="137">
        <v>74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378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78</v>
      </c>
    </row>
    <row r="68" spans="1:8" ht="15.75">
      <c r="A68" s="76" t="s">
        <v>206</v>
      </c>
      <c r="B68" s="78" t="s">
        <v>207</v>
      </c>
      <c r="C68" s="138"/>
      <c r="D68" s="137">
        <v>2178</v>
      </c>
      <c r="E68" s="76" t="s">
        <v>212</v>
      </c>
      <c r="F68" s="80" t="s">
        <v>213</v>
      </c>
      <c r="G68" s="138"/>
      <c r="H68" s="137">
        <v>96</v>
      </c>
    </row>
    <row r="69" spans="1:8" ht="15.75">
      <c r="A69" s="76" t="s">
        <v>210</v>
      </c>
      <c r="B69" s="78" t="s">
        <v>211</v>
      </c>
      <c r="C69" s="138"/>
      <c r="D69" s="137">
        <v>8700</v>
      </c>
      <c r="E69" s="142" t="s">
        <v>79</v>
      </c>
      <c r="F69" s="80" t="s">
        <v>216</v>
      </c>
      <c r="G69" s="138"/>
      <c r="H69" s="137">
        <v>3</v>
      </c>
    </row>
    <row r="70" spans="1:8" ht="15.75">
      <c r="A70" s="76" t="s">
        <v>214</v>
      </c>
      <c r="B70" s="78" t="s">
        <v>215</v>
      </c>
      <c r="C70" s="138"/>
      <c r="D70" s="137">
        <v>275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16975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394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>
        <v>280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11827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16975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108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>
        <v>1763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1871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18454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74407</v>
      </c>
      <c r="E95" s="169" t="s">
        <v>635</v>
      </c>
      <c r="F95" s="280" t="s">
        <v>268</v>
      </c>
      <c r="G95" s="382">
        <f>G37+G40+G56+G79</f>
        <v>0</v>
      </c>
      <c r="H95" s="383">
        <f>H37+H40+H56+H79</f>
        <v>74407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ТОТКА БОЯНОВА НИКОЛОВА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688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6" sqref="B56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5270</v>
      </c>
      <c r="D12" s="256">
        <v>32419</v>
      </c>
      <c r="E12" s="135" t="s">
        <v>277</v>
      </c>
      <c r="F12" s="180" t="s">
        <v>278</v>
      </c>
      <c r="G12" s="256">
        <v>7597</v>
      </c>
      <c r="H12" s="257">
        <v>41825</v>
      </c>
    </row>
    <row r="13" spans="1:8" ht="15.75">
      <c r="A13" s="135" t="s">
        <v>279</v>
      </c>
      <c r="B13" s="131" t="s">
        <v>280</v>
      </c>
      <c r="C13" s="256">
        <v>640</v>
      </c>
      <c r="D13" s="256">
        <v>3382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595</v>
      </c>
      <c r="D14" s="256">
        <v>2658</v>
      </c>
      <c r="E14" s="185" t="s">
        <v>285</v>
      </c>
      <c r="F14" s="180" t="s">
        <v>286</v>
      </c>
      <c r="G14" s="256">
        <v>49</v>
      </c>
      <c r="H14" s="257">
        <v>1003</v>
      </c>
    </row>
    <row r="15" spans="1:8" ht="15.75">
      <c r="A15" s="135" t="s">
        <v>287</v>
      </c>
      <c r="B15" s="131" t="s">
        <v>288</v>
      </c>
      <c r="C15" s="256">
        <v>480</v>
      </c>
      <c r="D15" s="256">
        <v>2064</v>
      </c>
      <c r="E15" s="185" t="s">
        <v>79</v>
      </c>
      <c r="F15" s="180" t="s">
        <v>289</v>
      </c>
      <c r="G15" s="256">
        <v>43</v>
      </c>
      <c r="H15" s="257">
        <v>391</v>
      </c>
    </row>
    <row r="16" spans="1:8" ht="15.75">
      <c r="A16" s="135" t="s">
        <v>290</v>
      </c>
      <c r="B16" s="131" t="s">
        <v>291</v>
      </c>
      <c r="C16" s="256">
        <v>79</v>
      </c>
      <c r="D16" s="257">
        <v>350</v>
      </c>
      <c r="E16" s="176" t="s">
        <v>52</v>
      </c>
      <c r="F16" s="204" t="s">
        <v>292</v>
      </c>
      <c r="G16" s="407">
        <f>SUM(G12:G15)</f>
        <v>7689</v>
      </c>
      <c r="H16" s="408">
        <f>SUM(H12:H15)</f>
        <v>43219</v>
      </c>
    </row>
    <row r="17" spans="1:8" ht="31.5">
      <c r="A17" s="135" t="s">
        <v>293</v>
      </c>
      <c r="B17" s="131" t="s">
        <v>294</v>
      </c>
      <c r="C17" s="256">
        <v>40</v>
      </c>
      <c r="D17" s="257">
        <v>294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12949</v>
      </c>
      <c r="D18" s="257">
        <v>6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543</v>
      </c>
      <c r="D19" s="257">
        <v>736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20596</v>
      </c>
      <c r="D22" s="408">
        <f>SUM(D12:D18)+D19</f>
        <v>41909</v>
      </c>
      <c r="E22" s="135" t="s">
        <v>309</v>
      </c>
      <c r="F22" s="177" t="s">
        <v>310</v>
      </c>
      <c r="G22" s="256">
        <v>2</v>
      </c>
      <c r="H22" s="257">
        <v>11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4675</v>
      </c>
    </row>
    <row r="25" spans="1:8" ht="31.5">
      <c r="A25" s="135" t="s">
        <v>316</v>
      </c>
      <c r="B25" s="177" t="s">
        <v>317</v>
      </c>
      <c r="C25" s="256">
        <v>170</v>
      </c>
      <c r="D25" s="257">
        <v>1200</v>
      </c>
      <c r="E25" s="135" t="s">
        <v>318</v>
      </c>
      <c r="F25" s="177" t="s">
        <v>319</v>
      </c>
      <c r="G25" s="256">
        <v>1</v>
      </c>
      <c r="H25" s="257">
        <v>1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18</v>
      </c>
    </row>
    <row r="27" spans="1:8" ht="31.5">
      <c r="A27" s="135" t="s">
        <v>324</v>
      </c>
      <c r="B27" s="177" t="s">
        <v>325</v>
      </c>
      <c r="C27" s="256">
        <v>1</v>
      </c>
      <c r="D27" s="257">
        <v>51</v>
      </c>
      <c r="E27" s="176" t="s">
        <v>104</v>
      </c>
      <c r="F27" s="178" t="s">
        <v>326</v>
      </c>
      <c r="G27" s="407">
        <f>SUM(G22:G26)</f>
        <v>3</v>
      </c>
      <c r="H27" s="408">
        <f>SUM(H22:H26)</f>
        <v>4705</v>
      </c>
    </row>
    <row r="28" spans="1:8" ht="15.75">
      <c r="A28" s="135" t="s">
        <v>79</v>
      </c>
      <c r="B28" s="177" t="s">
        <v>327</v>
      </c>
      <c r="C28" s="256">
        <v>5</v>
      </c>
      <c r="D28" s="257">
        <v>234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176</v>
      </c>
      <c r="D29" s="408">
        <f>SUM(D25:D28)</f>
        <v>1485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20772</v>
      </c>
      <c r="D31" s="414">
        <f>D29+D22</f>
        <v>43394</v>
      </c>
      <c r="E31" s="191" t="s">
        <v>548</v>
      </c>
      <c r="F31" s="206" t="s">
        <v>331</v>
      </c>
      <c r="G31" s="193">
        <f>G16+G18+G27</f>
        <v>7692</v>
      </c>
      <c r="H31" s="194">
        <f>H16+H18+H27</f>
        <v>47924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4530</v>
      </c>
      <c r="E33" s="173" t="s">
        <v>334</v>
      </c>
      <c r="F33" s="178" t="s">
        <v>335</v>
      </c>
      <c r="G33" s="407">
        <f>IF((C31-G31)&gt;0,C31-G31,0)</f>
        <v>13080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20772</v>
      </c>
      <c r="D36" s="416">
        <f>D31-D34+D35</f>
        <v>43394</v>
      </c>
      <c r="E36" s="202" t="s">
        <v>346</v>
      </c>
      <c r="F36" s="196" t="s">
        <v>347</v>
      </c>
      <c r="G36" s="207">
        <f>G35-G34+G31</f>
        <v>7692</v>
      </c>
      <c r="H36" s="208">
        <f>H35-H34+H31</f>
        <v>47924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4530</v>
      </c>
      <c r="E37" s="201" t="s">
        <v>350</v>
      </c>
      <c r="F37" s="206" t="s">
        <v>351</v>
      </c>
      <c r="G37" s="193">
        <f>IF((C36-G36)&gt;0,C36-G36,0)</f>
        <v>13080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4530</v>
      </c>
      <c r="E42" s="187" t="s">
        <v>362</v>
      </c>
      <c r="F42" s="136" t="s">
        <v>363</v>
      </c>
      <c r="G42" s="181">
        <f>IF(G37&gt;0,IF(C38+G37&lt;0,0,C38+G37),IF(C37-C38&lt;0,C38-C37,0))</f>
        <v>13080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4530</v>
      </c>
      <c r="E44" s="202" t="s">
        <v>369</v>
      </c>
      <c r="F44" s="209" t="s">
        <v>370</v>
      </c>
      <c r="G44" s="207">
        <f>IF(C42=0,IF(G42-G43&gt;0,G42-G43+C43,0),IF(C42-C43&lt;0,C43-C42+G43,0))</f>
        <v>13080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20772</v>
      </c>
      <c r="D45" s="410">
        <f>D36+D38+D42</f>
        <v>47924</v>
      </c>
      <c r="E45" s="210" t="s">
        <v>373</v>
      </c>
      <c r="F45" s="212" t="s">
        <v>374</v>
      </c>
      <c r="G45" s="409">
        <f>G42+G36</f>
        <v>20772</v>
      </c>
      <c r="H45" s="410">
        <f>H42+H36</f>
        <v>47924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ТОТКА БОЯНОВА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7">
      <selection activeCell="B64" sqref="B64:E6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14653</v>
      </c>
      <c r="D11" s="137">
        <v>60162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-11992</v>
      </c>
      <c r="D12" s="137">
        <v>-58237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-562</v>
      </c>
      <c r="D14" s="137">
        <v>-3394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388</v>
      </c>
      <c r="D15" s="137">
        <v>3587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>
        <v>-48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-431</v>
      </c>
      <c r="D20" s="137">
        <v>-184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2055</v>
      </c>
      <c r="D21" s="438">
        <f>SUM(D11:D20)</f>
        <v>1886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</v>
      </c>
      <c r="D23" s="137">
        <v>-114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-4</v>
      </c>
      <c r="D33" s="438">
        <f>SUM(D23:D32)</f>
        <v>-114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1267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-3912</v>
      </c>
      <c r="D38" s="137">
        <v>-1568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-10</v>
      </c>
      <c r="D40" s="137">
        <v>-697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-245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-3922</v>
      </c>
      <c r="D43" s="440">
        <f>SUM(D35:D42)</f>
        <v>-1243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-1871</v>
      </c>
      <c r="D44" s="247">
        <f>D43+D33+D21</f>
        <v>529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1871</v>
      </c>
      <c r="D45" s="249">
        <v>1342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1871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ТОТКА БОЯНОВА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B42" sqref="B42:H4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1043</v>
      </c>
      <c r="D13" s="363">
        <f>'1-Баланс'!H20</f>
        <v>8948</v>
      </c>
      <c r="E13" s="363">
        <f>'1-Баланс'!H21</f>
        <v>5897</v>
      </c>
      <c r="F13" s="363">
        <f>'1-Баланс'!H23</f>
        <v>263</v>
      </c>
      <c r="G13" s="363">
        <f>'1-Баланс'!H24</f>
        <v>0</v>
      </c>
      <c r="H13" s="364">
        <v>65</v>
      </c>
      <c r="I13" s="363">
        <f>'1-Баланс'!H29+'1-Баланс'!H32</f>
        <v>8754</v>
      </c>
      <c r="J13" s="363">
        <f>'1-Баланс'!H30+'1-Баланс'!H33</f>
        <v>-11891</v>
      </c>
      <c r="K13" s="364"/>
      <c r="L13" s="363">
        <f>SUM(C13:K13)</f>
        <v>13079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1043</v>
      </c>
      <c r="D17" s="432">
        <f aca="true" t="shared" si="2" ref="D17:M17">D13+D14</f>
        <v>8948</v>
      </c>
      <c r="E17" s="432">
        <f t="shared" si="2"/>
        <v>5897</v>
      </c>
      <c r="F17" s="432">
        <f t="shared" si="2"/>
        <v>263</v>
      </c>
      <c r="G17" s="432">
        <f t="shared" si="2"/>
        <v>0</v>
      </c>
      <c r="H17" s="432">
        <f t="shared" si="2"/>
        <v>65</v>
      </c>
      <c r="I17" s="432">
        <f t="shared" si="2"/>
        <v>8754</v>
      </c>
      <c r="J17" s="432">
        <f t="shared" si="2"/>
        <v>-11891</v>
      </c>
      <c r="K17" s="432">
        <f t="shared" si="2"/>
        <v>0</v>
      </c>
      <c r="L17" s="363">
        <f t="shared" si="1"/>
        <v>13079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-13080</v>
      </c>
      <c r="J18" s="363">
        <f>+'1-Баланс'!G33</f>
        <v>0</v>
      </c>
      <c r="K18" s="364"/>
      <c r="L18" s="363">
        <f t="shared" si="1"/>
        <v>-13080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-5897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5898</v>
      </c>
      <c r="J23" s="109">
        <f t="shared" si="4"/>
        <v>0</v>
      </c>
      <c r="K23" s="109">
        <f t="shared" si="4"/>
        <v>0</v>
      </c>
      <c r="L23" s="363">
        <f t="shared" si="1"/>
        <v>1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>
        <v>5898</v>
      </c>
      <c r="J24" s="256"/>
      <c r="K24" s="256"/>
      <c r="L24" s="363">
        <f t="shared" si="1"/>
        <v>5898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>
        <v>5897</v>
      </c>
      <c r="F25" s="256"/>
      <c r="G25" s="256"/>
      <c r="H25" s="256"/>
      <c r="I25" s="256"/>
      <c r="J25" s="256"/>
      <c r="K25" s="256"/>
      <c r="L25" s="363">
        <f t="shared" si="1"/>
        <v>5897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1043</v>
      </c>
      <c r="D31" s="432">
        <f aca="true" t="shared" si="6" ref="D31:M31">D19+D22+D23+D26+D30+D29+D17+D18</f>
        <v>8948</v>
      </c>
      <c r="E31" s="432">
        <f t="shared" si="6"/>
        <v>0</v>
      </c>
      <c r="F31" s="432">
        <f t="shared" si="6"/>
        <v>263</v>
      </c>
      <c r="G31" s="432">
        <f t="shared" si="6"/>
        <v>0</v>
      </c>
      <c r="H31" s="432">
        <f t="shared" si="6"/>
        <v>65</v>
      </c>
      <c r="I31" s="432">
        <f t="shared" si="6"/>
        <v>1572</v>
      </c>
      <c r="J31" s="432">
        <f t="shared" si="6"/>
        <v>-11891</v>
      </c>
      <c r="K31" s="432">
        <f t="shared" si="6"/>
        <v>0</v>
      </c>
      <c r="L31" s="363">
        <f t="shared" si="1"/>
        <v>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1043</v>
      </c>
      <c r="D34" s="366">
        <f t="shared" si="7"/>
        <v>8948</v>
      </c>
      <c r="E34" s="366">
        <f t="shared" si="7"/>
        <v>0</v>
      </c>
      <c r="F34" s="366">
        <f t="shared" si="7"/>
        <v>263</v>
      </c>
      <c r="G34" s="366">
        <f t="shared" si="7"/>
        <v>0</v>
      </c>
      <c r="H34" s="366">
        <f t="shared" si="7"/>
        <v>65</v>
      </c>
      <c r="I34" s="366">
        <f t="shared" si="7"/>
        <v>1572</v>
      </c>
      <c r="J34" s="366">
        <f t="shared" si="7"/>
        <v>-11891</v>
      </c>
      <c r="K34" s="366">
        <f t="shared" si="7"/>
        <v>0</v>
      </c>
      <c r="L34" s="430">
        <f t="shared" si="1"/>
        <v>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ТОТКА БОЯНОВА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3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ТОТКА БОЯНОВА НИКОЛОВА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0</v>
      </c>
      <c r="D7" s="454">
        <f t="shared" si="0"/>
        <v>-1043</v>
      </c>
      <c r="E7" s="453">
        <f>'1-Баланс'!G18</f>
        <v>1043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13080</v>
      </c>
      <c r="D8" s="454">
        <f t="shared" si="0"/>
        <v>26160</v>
      </c>
      <c r="E8" s="453">
        <f>ABS('2-Отчет за доходите'!C44)-ABS('2-Отчет за доходите'!G44)</f>
        <v>-13080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1871</v>
      </c>
      <c r="D9" s="454">
        <f t="shared" si="0"/>
        <v>0</v>
      </c>
      <c r="E9" s="453">
        <f>'3-Отчет за паричния поток'!C45</f>
        <v>1871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0</v>
      </c>
      <c r="D11" s="454">
        <f t="shared" si="0"/>
        <v>0</v>
      </c>
      <c r="E11" s="453">
        <f>'4-Отчет за собствения капитал'!L34</f>
        <v>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1.7011314865392118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0.37030618139803584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657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658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626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0.09945397815912636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2761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-11891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-13080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5270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640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595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480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79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12949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543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20596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170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176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20772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20772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20772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7597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49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7689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7692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13080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7692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13080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13080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13080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20772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14653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-11992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-562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388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-431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2055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-4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-3912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-3922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-1871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1871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5897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5897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-5897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5897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8754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8754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-13080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5898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5898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1572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1572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-11891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-11891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-11891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-11891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13079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13079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-13080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1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5898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5897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2016-10-26T12:43:45Z</dcterms:modified>
  <cp:category/>
  <cp:version/>
  <cp:contentType/>
  <cp:contentStatus/>
</cp:coreProperties>
</file>