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3245" tabRatio="81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<sst xmlns="http://schemas.openxmlformats.org/spreadsheetml/2006/main" count="4320" uniqueCount="998">
  <si>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</si>
  <si>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</si>
  <si>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</si>
  <si>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</si>
  <si>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</si>
  <si>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</si>
  <si>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</si>
  <si>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</si>
  <si>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</si>
  <si>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</si>
  <si>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</si>
  <si>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</si>
  <si>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</si>
  <si>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</si>
  <si>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</si>
  <si>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</si>
  <si>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</si>
  <si>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</si>
  <si>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</si>
  <si>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</si>
  <si>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</si>
  <si>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</si>
  <si>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</si>
  <si>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</si>
  <si>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</si>
  <si>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</si>
  <si>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</si>
  <si>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</si>
  <si>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</si>
  <si>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</si>
  <si>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</si>
  <si>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</si>
  <si>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</si>
  <si>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</si>
  <si>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</si>
  <si>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</si>
  <si>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</si>
  <si>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</si>
  <si>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</si>
  <si>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</si>
  <si>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</si>
  <si>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</si>
  <si>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</si>
  <si>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</si>
  <si>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</si>
  <si>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</si>
  <si>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</si>
  <si>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</si>
  <si>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</si>
  <si>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</si>
  <si>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</si>
  <si>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</si>
  <si>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</si>
  <si>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</si>
  <si>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</si>
  <si>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</si>
  <si>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</si>
  <si>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</si>
  <si>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</si>
  <si>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</si>
  <si>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</si>
  <si>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</si>
  <si>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</si>
  <si>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</si>
  <si>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</si>
  <si>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</si>
  <si>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</si>
  <si>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</si>
  <si>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</si>
  <si>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</si>
  <si>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</si>
  <si>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</si>
  <si>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</si>
  <si>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</si>
  <si>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</si>
  <si>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</si>
  <si>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</si>
  <si>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</si>
  <si>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</si>
  <si>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</si>
  <si>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</si>
  <si>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</si>
  <si>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</si>
  <si>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</si>
  <si>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</si>
  <si>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</si>
  <si>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</si>
  <si>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</si>
  <si>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</si>
  <si>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</si>
  <si>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</si>
  <si>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</si>
  <si>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</si>
  <si>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</si>
  <si>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</si>
  <si>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</si>
  <si>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</si>
  <si>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</si>
  <si>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</si>
  <si>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</si>
  <si>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</si>
  <si>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</si>
  <si>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</si>
  <si>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</si>
  <si>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</si>
  <si>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</si>
  <si>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</si>
  <si>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</si>
  <si>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</si>
  <si>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</si>
  <si>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</si>
  <si>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</si>
  <si>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</si>
  <si>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</si>
  <si>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</si>
  <si>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</si>
  <si>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</si>
  <si>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</si>
  <si>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</si>
  <si>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</si>
  <si>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</si>
  <si>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</si>
  <si>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</si>
  <si>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</si>
  <si>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</si>
  <si>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</si>
  <si>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</si>
  <si>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</si>
  <si>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</si>
  <si>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</si>
  <si>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</si>
  <si>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</si>
  <si>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</si>
  <si>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</si>
  <si>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</si>
  <si>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</si>
  <si>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</si>
  <si>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</si>
  <si>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</si>
  <si>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</si>
  <si>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</si>
  <si>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</si>
  <si>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</si>
  <si>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</si>
  <si>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</si>
  <si>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</si>
  <si>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</si>
  <si>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</si>
  <si>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</si>
  <si>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</si>
  <si>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</si>
  <si>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</si>
  <si>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</si>
  <si>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</si>
  <si>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</si>
  <si>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</si>
  <si>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</si>
  <si>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</si>
  <si>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</si>
  <si>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</si>
  <si>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</si>
  <si>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</si>
  <si>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</si>
  <si>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</si>
  <si>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</si>
  <si>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</si>
  <si>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</si>
  <si>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</si>
  <si>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</si>
  <si>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</si>
  <si>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</si>
  <si>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</si>
  <si>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</si>
  <si>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</si>
  <si>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</si>
  <si>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</si>
  <si>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</si>
  <si>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</si>
  <si>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</si>
  <si>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</si>
  <si>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</si>
  <si>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</si>
  <si>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</si>
  <si>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</si>
  <si>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</si>
  <si>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</si>
  <si>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</si>
  <si>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</si>
  <si>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</si>
  <si>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</si>
  <si>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</si>
  <si>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</si>
  <si>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</si>
  <si>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</si>
  <si>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</si>
  <si>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</si>
  <si>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</si>
  <si>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</si>
  <si>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</si>
  <si>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</si>
  <si>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</si>
  <si>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</si>
  <si>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</si>
  <si>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</si>
  <si>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</si>
  <si>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</si>
  <si>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</si>
  <si>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</si>
  <si>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</si>
  <si>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</si>
  <si>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</si>
  <si>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</si>
  <si>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</si>
  <si>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</si>
  <si>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</si>
  <si>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</si>
  <si>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</si>
  <si>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</si>
  <si>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</si>
  <si>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</si>
  <si>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</si>
  <si>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</si>
  <si>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</si>
  <si>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</si>
  <si>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</si>
  <si>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</si>
  <si>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</si>
  <si>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</si>
  <si>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</si>
  <si>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</si>
  <si>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</si>
  <si>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</si>
  <si>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</si>
  <si>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</si>
  <si>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</si>
  <si>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</si>
  <si>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</si>
  <si>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</si>
  <si>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</si>
  <si>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</si>
  <si>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</si>
  <si>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</si>
  <si>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</si>
  <si>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</si>
  <si>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</si>
  <si>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</si>
  <si>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</si>
  <si>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</si>
  <si>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</si>
  <si>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</si>
  <si>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</si>
  <si>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</si>
  <si>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</si>
  <si>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</si>
  <si>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</si>
  <si>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</si>
  <si>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</si>
  <si>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</si>
  <si>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</si>
  <si>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</si>
  <si>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</si>
  <si>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</si>
  <si>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</si>
  <si>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</si>
  <si>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</si>
  <si>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</si>
  <si>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</si>
  <si>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</si>
  <si>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</si>
  <si>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</si>
  <si>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</si>
  <si>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</si>
  <si>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</si>
  <si>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</si>
  <si>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</si>
  <si>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</si>
  <si>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</si>
  <si>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</si>
  <si>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</si>
  <si>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</si>
  <si>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</si>
  <si>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</si>
  <si>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</si>
  <si>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</si>
  <si>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</si>
  <si>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</si>
  <si>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</si>
  <si>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</si>
  <si>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</si>
  <si>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</si>
  <si>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</si>
  <si>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</si>
  <si>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</si>
  <si>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</si>
  <si>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</si>
  <si>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</si>
  <si>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</si>
  <si>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</si>
  <si>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</si>
  <si>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</si>
  <si>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</si>
  <si>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</si>
  <si>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</si>
  <si>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</si>
  <si>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</si>
  <si>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</si>
  <si>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</si>
  <si>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</si>
  <si>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</si>
  <si>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</si>
  <si>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</si>
  <si>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</si>
  <si>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</si>
  <si>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</si>
  <si>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</si>
  <si>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</si>
  <si>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</si>
  <si>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</si>
  <si>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</si>
  <si>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</si>
  <si>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</si>
  <si>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</si>
  <si>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</si>
  <si>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</si>
  <si>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</si>
  <si>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</si>
  <si>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</si>
  <si>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</si>
  <si>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</si>
  <si>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</si>
  <si>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</si>
  <si>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</si>
  <si>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</si>
  <si>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</si>
  <si>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</si>
  <si>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</si>
  <si>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</si>
  <si>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</si>
  <si>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</si>
  <si>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</si>
  <si>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</si>
  <si>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</si>
  <si>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</si>
  <si>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</si>
  <si>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</si>
  <si>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</si>
  <si>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</si>
  <si>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</si>
  <si>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</si>
  <si>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</si>
  <si>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</si>
  <si>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</si>
  <si>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</si>
  <si>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</si>
  <si>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</si>
  <si>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</si>
  <si>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</si>
  <si>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</si>
  <si>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</si>
  <si>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</si>
  <si>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</si>
  <si>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</si>
  <si>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</si>
  <si>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</si>
  <si>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</si>
  <si>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</si>
  <si>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</si>
  <si>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</si>
  <si>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</si>
  <si>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</si>
  <si>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</si>
  <si>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</si>
  <si>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</si>
  <si>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</si>
  <si>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</si>
  <si>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</si>
  <si>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</si>
  <si>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</si>
  <si>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</si>
  <si>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</si>
  <si>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</si>
  <si>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</si>
  <si>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</si>
  <si>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</si>
  <si>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</si>
  <si>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</si>
  <si>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</si>
  <si>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</si>
  <si>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</si>
  <si>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</si>
  <si>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</si>
  <si>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</si>
  <si>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</si>
  <si>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</si>
  <si>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</si>
  <si>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</si>
  <si>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</si>
  <si>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</si>
  <si>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</si>
  <si>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</si>
  <si>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</si>
  <si>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</si>
  <si>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</si>
  <si>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</si>
  <si>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</si>
  <si>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</si>
  <si>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</si>
  <si>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</si>
  <si>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</si>
  <si>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</si>
  <si>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</si>
  <si>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</si>
  <si>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</si>
  <si>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</si>
  <si>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</si>
  <si>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</si>
  <si>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</si>
  <si>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</si>
  <si>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</si>
  <si>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</si>
  <si>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</si>
  <si>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</si>
  <si>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</si>
  <si>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</si>
  <si>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</si>
  <si>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</si>
  <si>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</si>
  <si>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</si>
  <si>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</si>
  <si>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</si>
  <si>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</si>
  <si>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</si>
  <si>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</si>
  <si>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</si>
  <si>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</si>
  <si>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</si>
  <si>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</si>
  <si>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</si>
  <si>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</si>
  <si>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</si>
  <si>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</si>
  <si>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</si>
  <si>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</si>
  <si>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</si>
  <si>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</si>
  <si>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</si>
  <si>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</si>
  <si>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</si>
  <si>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</si>
  <si>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</si>
  <si>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</si>
  <si>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</si>
  <si>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</si>
  <si>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</si>
  <si>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</si>
  <si>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</si>
  <si>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</si>
  <si>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</si>
  <si>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</si>
  <si>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</si>
  <si>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</si>
  <si>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</si>
  <si>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</si>
  <si>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</si>
  <si>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</si>
  <si>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</si>
  <si>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</si>
  <si>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</si>
  <si>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</si>
  <si>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</si>
  <si>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</si>
  <si>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</si>
  <si>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</si>
  <si>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</si>
  <si>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</si>
  <si>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</si>
  <si>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</si>
  <si>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</si>
  <si>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</si>
  <si>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</si>
  <si>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</si>
  <si>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</si>
  <si>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</si>
  <si>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</si>
  <si>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</si>
  <si>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</si>
  <si>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</si>
  <si>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</si>
  <si>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</si>
  <si>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</si>
  <si>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</si>
  <si>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</si>
  <si>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</si>
  <si>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</si>
  <si>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</si>
  <si>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</si>
  <si>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</si>
  <si>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</si>
  <si>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</si>
  <si>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</si>
  <si>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</si>
  <si>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</si>
  <si>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</si>
  <si>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</si>
  <si>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</si>
  <si>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</si>
  <si>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</si>
  <si>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</si>
  <si>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</si>
  <si>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</si>
  <si>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</si>
  <si>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</si>
  <si>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</si>
  <si>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</si>
  <si>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</si>
  <si>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</si>
  <si>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</si>
  <si>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</si>
  <si>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</si>
  <si>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</si>
  <si>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</si>
  <si>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</si>
  <si>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</si>
  <si>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</si>
  <si>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</si>
  <si>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</si>
  <si>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</si>
  <si>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</si>
  <si>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</si>
  <si>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</si>
  <si>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</si>
  <si>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</si>
  <si>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</si>
  <si>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</si>
  <si>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</si>
  <si>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</si>
  <si>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</si>
  <si>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</si>
  <si>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</si>
  <si>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</si>
  <si>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</si>
  <si>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</si>
  <si>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</si>
  <si>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</si>
  <si>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</si>
  <si>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</si>
  <si>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</si>
  <si>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</si>
  <si>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</si>
  <si>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</si>
  <si>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</si>
  <si>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</si>
  <si>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</si>
  <si>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</si>
  <si>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</si>
  <si>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</si>
  <si>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</si>
  <si>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</si>
  <si>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</si>
  <si>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</si>
  <si>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</si>
  <si>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</si>
  <si>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</si>
  <si>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</si>
  <si>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</si>
  <si>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</si>
  <si>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</si>
  <si>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</si>
  <si>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</si>
  <si>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</si>
  <si>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</si>
  <si>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</si>
  <si>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</si>
  <si>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</si>
  <si>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</si>
  <si>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</si>
  <si>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</si>
  <si>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</si>
  <si>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</si>
  <si>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</si>
  <si>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</si>
  <si>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</si>
  <si>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</si>
  <si>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</si>
  <si>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</si>
  <si>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</si>
  <si>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</si>
  <si>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</si>
  <si>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</si>
  <si>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</si>
  <si>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</si>
  <si>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</si>
  <si>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</si>
  <si>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</si>
  <si>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</si>
  <si>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</si>
  <si>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</si>
  <si>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</si>
  <si>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</si>
  <si>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</si>
  <si>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</si>
  <si>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</si>
  <si>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</si>
  <si>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</si>
  <si>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</si>
  <si>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</si>
  <si>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</si>
  <si>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</si>
  <si>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</si>
  <si>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</si>
  <si>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</si>
  <si>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</si>
  <si>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</si>
  <si>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</si>
  <si>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</si>
  <si>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</si>
  <si>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</si>
  <si>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</si>
  <si>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</si>
  <si>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</si>
  <si>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</si>
  <si>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</si>
  <si>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</si>
  <si>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</si>
  <si>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</si>
  <si>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</si>
  <si>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</si>
  <si>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</si>
  <si>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</si>
  <si>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</si>
  <si>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</si>
  <si>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</si>
  <si>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</si>
  <si>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</si>
  <si>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</si>
  <si>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</si>
  <si>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</si>
  <si>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</si>
  <si>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</si>
  <si>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</si>
  <si>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</si>
  <si>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</si>
  <si>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</si>
  <si>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</si>
  <si>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</si>
  <si>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</si>
  <si>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</si>
  <si>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</si>
  <si>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</si>
  <si>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</si>
  <si>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</si>
  <si>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</si>
  <si>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</si>
  <si>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</si>
  <si>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</si>
  <si>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</si>
  <si>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</si>
  <si>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</si>
  <si>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</si>
  <si>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</si>
  <si>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</si>
  <si>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</si>
  <si>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</si>
  <si>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</si>
  <si>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</si>
  <si>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</si>
  <si>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</si>
  <si>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</si>
  <si>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</si>
  <si>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</si>
  <si>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</si>
  <si>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</si>
  <si>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</si>
  <si>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</si>
  <si>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</si>
  <si>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</si>
  <si>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</si>
  <si>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</si>
  <si>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</si>
  <si>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</si>
  <si>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</si>
  <si>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</si>
  <si>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</si>
  <si>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</si>
  <si>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</si>
  <si>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</si>
  <si>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</si>
  <si>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</si>
  <si>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</si>
  <si>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</si>
  <si>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</si>
  <si>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</si>
  <si>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</si>
  <si>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</si>
  <si>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</si>
  <si>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</si>
  <si>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</si>
  <si>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</si>
  <si>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</si>
  <si>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</si>
  <si>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</si>
  <si>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</si>
  <si>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</si>
  <si>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</si>
  <si>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</si>
  <si>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</si>
  <si>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</si>
  <si>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</si>
  <si>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</si>
  <si>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</si>
  <si>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</si>
  <si>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</si>
  <si>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</si>
  <si>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</si>
  <si>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</si>
  <si>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</si>
  <si>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</si>
  <si>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</si>
  <si>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</si>
  <si>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</si>
  <si>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</si>
  <si>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</si>
  <si>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</si>
  <si>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</si>
  <si>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</si>
  <si>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</si>
  <si>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</si>
  <si>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</si>
  <si>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</si>
  <si>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</si>
  <si>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</si>
  <si>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</si>
  <si>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</si>
  <si>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</si>
  <si>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</si>
  <si>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</si>
  <si>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</si>
  <si>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</si>
  <si>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</si>
  <si>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</si>
  <si>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</si>
  <si>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</si>
  <si>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</si>
  <si>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</si>
  <si>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</si>
  <si>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</si>
  <si>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</si>
  <si>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</si>
  <si>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</si>
  <si>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</si>
  <si>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</si>
  <si>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</si>
  <si>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</si>
  <si>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</si>
  <si>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</si>
  <si>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</si>
  <si>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</si>
  <si>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</si>
  <si>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</si>
  <si>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</si>
  <si>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</si>
  <si>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</si>
  <si>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</si>
  <si>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</si>
  <si>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</si>
  <si>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</si>
  <si>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</si>
  <si>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</si>
  <si>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</si>
  <si>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</si>
  <si>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</si>
  <si>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</si>
  <si>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</si>
  <si>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</si>
  <si>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</si>
  <si>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</si>
  <si>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</si>
  <si>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</si>
  <si>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</si>
  <si>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</si>
  <si>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</si>
  <si>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</si>
  <si>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</si>
  <si>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</si>
  <si>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</si>
  <si>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</si>
  <si>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</si>
  <si>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</si>
  <si>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</si>
  <si>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</si>
  <si>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</si>
  <si>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</si>
  <si>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</si>
  <si>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</si>
  <si>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</si>
  <si>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</si>
  <si>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</si>
  <si>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</si>
  <si>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</si>
  <si>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</si>
  <si>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</si>
  <si>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</si>
  <si>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</si>
  <si>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</si>
  <si>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</si>
  <si>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</si>
  <si>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</si>
  <si>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</si>
  <si>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</si>
  <si>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</si>
  <si>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</si>
  <si>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</si>
  <si>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</si>
  <si>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</si>
  <si>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</si>
  <si>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</si>
  <si>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</si>
  <si>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</si>
  <si>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</si>
  <si>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</si>
  <si>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</si>
  <si>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</si>
  <si>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</si>
  <si>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</si>
  <si>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</si>
  <si>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</si>
  <si>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</si>
  <si>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</si>
  <si>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</si>
  <si>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</si>
  <si>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</si>
  <si>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</si>
  <si>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</si>
  <si>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</si>
  <si>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</si>
  <si>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</si>
  <si>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</si>
  <si>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</si>
  <si>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</si>
  <si>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</si>
  <si>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</si>
  <si>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</si>
  <si>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</si>
  <si>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</si>
  <si>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</si>
  <si>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</si>
  <si>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</si>
  <si>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</si>
  <si>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</si>
  <si>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</si>
  <si>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</si>
  <si>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</si>
  <si>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</si>
  <si>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</si>
  <si>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</si>
  <si>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</si>
  <si>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</si>
  <si>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</si>
  <si>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</si>
  <si>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</si>
  <si>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</si>
  <si>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</si>
  <si>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</si>
  <si>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</si>
  <si>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</si>
  <si>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</si>
  <si>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</si>
  <si>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</si>
  <si>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</si>
  <si>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</si>
  <si>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</si>
  <si>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</si>
  <si>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</si>
  <si>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</si>
  <si>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</si>
  <si>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</si>
  <si>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</si>
  <si>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</si>
  <si>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</si>
  <si>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</si>
  <si>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</si>
  <si>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</si>
  <si>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</si>
  <si>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</si>
  <si>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</si>
  <si>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</si>
  <si>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</si>
  <si>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</si>
  <si>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</si>
  <si>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</si>
  <si>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</si>
  <si>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</si>
  <si>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</si>
  <si>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</si>
  <si>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</si>
  <si>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</si>
  <si>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</si>
  <si>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</si>
  <si>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</si>
  <si>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</si>
  <si>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</si>
  <si>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</si>
  <si>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</si>
  <si>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</si>
  <si>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</si>
  <si>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</si>
  <si>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</si>
  <si>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</si>
  <si>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</si>
  <si>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</si>
  <si>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</si>
  <si>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</si>
  <si>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</si>
  <si>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</si>
  <si>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</si>
  <si>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</si>
  <si>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</si>
  <si>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</si>
  <si>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</si>
  <si>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</si>
  <si>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</si>
  <si>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</si>
  <si>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</si>
  <si>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</si>
  <si>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</si>
  <si>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</si>
  <si>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</si>
  <si>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</si>
  <si>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</si>
  <si>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</si>
  <si>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</si>
  <si>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</si>
  <si>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</si>
  <si>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</si>
  <si>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</si>
  <si>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</si>
  <si>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</si>
  <si>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</si>
  <si>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</si>
  <si>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</si>
  <si>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</si>
  <si>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</si>
  <si>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</si>
  <si>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</si>
  <si>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</si>
  <si>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</si>
  <si>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</si>
  <si>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</si>
  <si>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</si>
  <si>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</si>
  <si>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</si>
  <si>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</si>
  <si>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</si>
  <si>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</si>
  <si>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</si>
  <si>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</si>
  <si>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</si>
  <si>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</si>
  <si>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</si>
  <si>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</si>
  <si>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</si>
  <si>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</si>
  <si>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</si>
  <si>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</si>
  <si>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</si>
  <si>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</si>
  <si>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</si>
  <si>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</si>
  <si>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</si>
  <si>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</si>
  <si>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</si>
  <si>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</si>
  <si>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</si>
  <si>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</si>
  <si>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</si>
  <si>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</si>
  <si>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</si>
  <si>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</si>
  <si>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</si>
  <si>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</si>
  <si>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</si>
  <si>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</si>
  <si>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</si>
  <si>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</si>
  <si>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</si>
  <si>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</si>
  <si>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</si>
  <si>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</si>
  <si>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</si>
  <si>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</si>
  <si>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</si>
  <si>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</si>
  <si>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</si>
  <si>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Съставител</t>
  </si>
  <si>
    <t>гр.СОФИЯ ул. Г.С.Раковски  132, вх.А, ет .1, офис 3</t>
  </si>
  <si>
    <t xml:space="preserve">1.Химснаб Бълария АД </t>
  </si>
  <si>
    <t>2.АВС Финанс АД</t>
  </si>
  <si>
    <t>Милена Александрова Кънева - Йосифова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</si>
</sst>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3" fillId="4" borderId="14" xfId="64" applyNumberFormat="1" applyFont="1" applyFill="1" applyBorder="1" applyAlignment="1" applyProtection="1">
      <alignment vertical="center" wrapText="1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44313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Милена Александрова Кънева - Йосифова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44313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61978</v>
      </c>
      <c r="D6" s="674">
        <f aca="true" t="shared" si="0" ref="D6:D15">C6-E6</f>
        <v>0</v>
      </c>
      <c r="E6" s="673">
        <f>'1-Баланс'!G95</f>
        <v>61978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26130</v>
      </c>
      <c r="D7" s="674">
        <f t="shared" si="0"/>
        <v>25394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665</v>
      </c>
      <c r="D8" s="674">
        <f t="shared" si="0"/>
        <v>0</v>
      </c>
      <c r="E8" s="673">
        <f>ABS('2-Отчет за доходите'!C44)-ABS('2-Отчет за доходите'!G44)</f>
        <v>665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4609</v>
      </c>
      <c r="D9" s="674">
        <f t="shared" si="0"/>
        <v>0</v>
      </c>
      <c r="E9" s="673">
        <f>'3-Отчет за паричния поток'!C45</f>
        <v>4609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488</v>
      </c>
      <c r="D10" s="674">
        <f t="shared" si="0"/>
        <v>0</v>
      </c>
      <c r="E10" s="673">
        <f>'3-Отчет за паричния поток'!C46</f>
        <v>488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26130</v>
      </c>
      <c r="D11" s="674">
        <f t="shared" si="0"/>
        <v>0</v>
      </c>
      <c r="E11" s="673">
        <f>'4-Отчет за собствения капитал'!L34</f>
        <v>26130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2862</v>
      </c>
      <c r="D15" s="674">
        <f t="shared" si="0"/>
        <v>0</v>
      </c>
      <c r="E15" s="673">
        <f>'Справка 5'!C148+'Справка 5'!C78</f>
        <v>2862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0.44039735099337746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0.025449674703406047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0.018569194683346363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0.01072961373390558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1.1650943396226414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1.648505771927932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1.6430035602546122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0.24011939439709426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0.017549537886143777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0.13953058584365183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0.024363483816838234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0.23451003368976125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1.3705319556065827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0.577817935396431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1878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0.07187141216991963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0.36205899363794103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19.069222577209796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.7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</v>
      </c>
    </row>
    <row r="5" spans="1:8" ht="15.7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</v>
      </c>
    </row>
    <row r="12" spans="1:8" ht="15.7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10573</v>
      </c>
    </row>
    <row r="13" spans="1:8" ht="15.7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.7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.7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2862</v>
      </c>
    </row>
    <row r="23" spans="1:8" ht="15.7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2862</v>
      </c>
    </row>
    <row r="27" spans="1:8" ht="15.7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2862</v>
      </c>
    </row>
    <row r="34" spans="1:8" ht="15.7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16138</v>
      </c>
    </row>
    <row r="42" spans="1:8" ht="15.7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.7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.7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4622</v>
      </c>
    </row>
    <row r="52" spans="1:8" ht="15.7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9181</v>
      </c>
    </row>
    <row r="53" spans="1:8" ht="15.7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25207</v>
      </c>
    </row>
    <row r="57" spans="1:8" ht="15.7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39010</v>
      </c>
    </row>
    <row r="58" spans="1:8" ht="15.7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6189</v>
      </c>
    </row>
    <row r="63" spans="1:8" ht="15.7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6189</v>
      </c>
    </row>
    <row r="65" spans="1:8" ht="15.7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423</v>
      </c>
    </row>
    <row r="66" spans="1:8" ht="15.7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65</v>
      </c>
    </row>
    <row r="67" spans="1:8" ht="15.7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488</v>
      </c>
    </row>
    <row r="70" spans="1:8" ht="15.7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45840</v>
      </c>
    </row>
    <row r="72" spans="1:8" ht="15.7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61978</v>
      </c>
    </row>
    <row r="73" spans="1:8" ht="15.7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.7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.7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.7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.7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856</v>
      </c>
    </row>
    <row r="83" spans="1:8" ht="15.7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856</v>
      </c>
    </row>
    <row r="86" spans="1:8" ht="15.7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17564</v>
      </c>
    </row>
    <row r="87" spans="1:8" ht="15.7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7165</v>
      </c>
    </row>
    <row r="88" spans="1:8" ht="15.7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7165</v>
      </c>
    </row>
    <row r="89" spans="1:8" ht="15.7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665</v>
      </c>
    </row>
    <row r="92" spans="1:8" ht="15.7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7830</v>
      </c>
    </row>
    <row r="94" spans="1:8" ht="15.7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26130</v>
      </c>
    </row>
    <row r="95" spans="1:8" ht="15.7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36</v>
      </c>
    </row>
    <row r="96" spans="1:8" ht="15.7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7823</v>
      </c>
    </row>
    <row r="103" spans="1:8" ht="15.7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182</v>
      </c>
    </row>
    <row r="106" spans="1:8" ht="15.7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8005</v>
      </c>
    </row>
    <row r="108" spans="1:8" ht="15.7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11723</v>
      </c>
    </row>
    <row r="109" spans="1:8" ht="15.7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3936</v>
      </c>
    </row>
    <row r="110" spans="1:8" ht="15.7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11986</v>
      </c>
    </row>
    <row r="111" spans="1:8" ht="15.7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11578</v>
      </c>
    </row>
    <row r="114" spans="1:8" ht="15.7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284</v>
      </c>
    </row>
    <row r="115" spans="1:8" ht="15.7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116</v>
      </c>
    </row>
    <row r="118" spans="1:8" ht="15.7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162</v>
      </c>
    </row>
    <row r="119" spans="1:8" ht="15.7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27807</v>
      </c>
    </row>
    <row r="121" spans="1:8" ht="15.7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27807</v>
      </c>
    </row>
    <row r="125" spans="1:8" ht="15.7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61978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174</v>
      </c>
    </row>
    <row r="129" spans="1:8" ht="15.7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1683</v>
      </c>
    </row>
    <row r="135" spans="1:8" ht="15.7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1919</v>
      </c>
    </row>
    <row r="138" spans="1:8" ht="15.7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1143</v>
      </c>
    </row>
    <row r="139" spans="1:8" ht="15.7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1364</v>
      </c>
    </row>
    <row r="140" spans="1:8" ht="15.7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2533</v>
      </c>
    </row>
    <row r="143" spans="1:8" ht="15.7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4452</v>
      </c>
    </row>
    <row r="144" spans="1:8" ht="15.7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735</v>
      </c>
    </row>
    <row r="145" spans="1:8" ht="15.7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4452</v>
      </c>
    </row>
    <row r="148" spans="1:8" ht="15.7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735</v>
      </c>
    </row>
    <row r="149" spans="1:8" ht="15.7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73</v>
      </c>
    </row>
    <row r="150" spans="1:8" ht="15.7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92</v>
      </c>
    </row>
    <row r="151" spans="1:8" ht="15.7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-19</v>
      </c>
    </row>
    <row r="152" spans="1:8" ht="15.7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662</v>
      </c>
    </row>
    <row r="154" spans="1:8" ht="15.7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665</v>
      </c>
    </row>
    <row r="156" spans="1:8" ht="15.7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5187</v>
      </c>
    </row>
    <row r="157" spans="1:8" ht="15.7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1510</v>
      </c>
    </row>
    <row r="161" spans="1:8" ht="15.7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1510</v>
      </c>
    </row>
    <row r="162" spans="1:8" ht="15.7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3238</v>
      </c>
    </row>
    <row r="165" spans="1:8" ht="15.7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439</v>
      </c>
    </row>
    <row r="167" spans="1:8" ht="15.7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3677</v>
      </c>
    </row>
    <row r="170" spans="1:8" ht="15.7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5187</v>
      </c>
    </row>
    <row r="171" spans="1:8" ht="15.7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5187</v>
      </c>
    </row>
    <row r="175" spans="1:8" ht="15.7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3</v>
      </c>
    </row>
    <row r="178" spans="1:8" ht="15.7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123</v>
      </c>
    </row>
    <row r="182" spans="1:8" ht="15.7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-115</v>
      </c>
    </row>
    <row r="183" spans="1:8" ht="15.7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-51</v>
      </c>
    </row>
    <row r="185" spans="1:8" ht="15.7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</v>
      </c>
    </row>
    <row r="186" spans="1:8" ht="15.7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-96</v>
      </c>
    </row>
    <row r="187" spans="1:8" ht="15.7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11</v>
      </c>
    </row>
    <row r="191" spans="1:8" ht="15.7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-140</v>
      </c>
    </row>
    <row r="192" spans="1:8" ht="15.7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32</v>
      </c>
    </row>
    <row r="196" spans="1:8" ht="15.7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392</v>
      </c>
    </row>
    <row r="197" spans="1:8" ht="15.7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-4222</v>
      </c>
    </row>
    <row r="198" spans="1:8" ht="15.7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5938</v>
      </c>
    </row>
    <row r="199" spans="1:8" ht="15.7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500</v>
      </c>
    </row>
    <row r="202" spans="1:8" ht="15.7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2640</v>
      </c>
    </row>
    <row r="203" spans="1:8" ht="15.7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2511</v>
      </c>
    </row>
    <row r="206" spans="1:8" ht="15.7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-7989</v>
      </c>
    </row>
    <row r="207" spans="1:8" ht="15.7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-1116</v>
      </c>
    </row>
    <row r="209" spans="1:8" ht="15.7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-27</v>
      </c>
    </row>
    <row r="211" spans="1:8" ht="15.7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-6621</v>
      </c>
    </row>
    <row r="212" spans="1:8" ht="15.7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-4121</v>
      </c>
    </row>
    <row r="213" spans="1:8" ht="15.7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4609</v>
      </c>
    </row>
    <row r="214" spans="1:8" ht="15.7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488</v>
      </c>
    </row>
    <row r="215" spans="1:8" ht="15.7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736</v>
      </c>
    </row>
    <row r="219" spans="1:8" ht="15.7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736</v>
      </c>
    </row>
    <row r="223" spans="1:8" ht="15.7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.7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.7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16708</v>
      </c>
    </row>
    <row r="241" spans="1:8" ht="15.7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16708</v>
      </c>
    </row>
    <row r="245" spans="1:8" ht="15.7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.7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.7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653</v>
      </c>
    </row>
    <row r="329" spans="1:8" ht="15.7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653</v>
      </c>
    </row>
    <row r="333" spans="1:8" ht="15.7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203</v>
      </c>
    </row>
    <row r="342" spans="1:8" ht="15.7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203</v>
      </c>
    </row>
    <row r="343" spans="1:8" ht="15.7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856</v>
      </c>
    </row>
    <row r="347" spans="1:8" ht="15.7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856</v>
      </c>
    </row>
    <row r="350" spans="1:8" ht="15.7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7369</v>
      </c>
    </row>
    <row r="351" spans="1:8" ht="15.7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7369</v>
      </c>
    </row>
    <row r="355" spans="1:8" ht="15.7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665</v>
      </c>
    </row>
    <row r="356" spans="1:8" ht="15.7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-204</v>
      </c>
    </row>
    <row r="368" spans="1:8" ht="15.7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7830</v>
      </c>
    </row>
    <row r="369" spans="1:8" ht="15.7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7830</v>
      </c>
    </row>
    <row r="372" spans="1:8" ht="15.7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25466</v>
      </c>
    </row>
    <row r="417" spans="1:8" ht="15.7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25466</v>
      </c>
    </row>
    <row r="421" spans="1:8" ht="15.7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665</v>
      </c>
    </row>
    <row r="422" spans="1:8" ht="15.7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203</v>
      </c>
    </row>
    <row r="430" spans="1:8" ht="15.7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203</v>
      </c>
    </row>
    <row r="431" spans="1:8" ht="15.7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-204</v>
      </c>
    </row>
    <row r="434" spans="1:8" ht="15.7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26130</v>
      </c>
    </row>
    <row r="435" spans="1:8" ht="15.7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26130</v>
      </c>
    </row>
    <row r="438" spans="1:8" ht="15.7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37</v>
      </c>
    </row>
    <row r="439" spans="1:8" ht="15.7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37</v>
      </c>
    </row>
    <row r="443" spans="1:8" ht="15.7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-3</v>
      </c>
    </row>
    <row r="444" spans="1:8" ht="15.7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2</v>
      </c>
    </row>
    <row r="456" spans="1:8" ht="15.7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36</v>
      </c>
    </row>
    <row r="457" spans="1:8" ht="15.7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36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.7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13</v>
      </c>
    </row>
    <row r="463" spans="1:8" ht="15.7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96</v>
      </c>
    </row>
    <row r="470" spans="1:8" ht="15.7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10570</v>
      </c>
    </row>
    <row r="471" spans="1:8" ht="15.7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2659</v>
      </c>
    </row>
    <row r="478" spans="1:8" ht="15.7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2659</v>
      </c>
    </row>
    <row r="482" spans="1:8" ht="15.7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2659</v>
      </c>
    </row>
    <row r="489" spans="1:8" ht="15.7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2607</v>
      </c>
    </row>
    <row r="490" spans="1:8" ht="15.7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15932</v>
      </c>
    </row>
    <row r="491" spans="1:8" ht="15.7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.7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13</v>
      </c>
    </row>
    <row r="553" spans="1:8" ht="15.7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96</v>
      </c>
    </row>
    <row r="560" spans="1:8" ht="15.7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10570</v>
      </c>
    </row>
    <row r="561" spans="1:8" ht="15.7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2659</v>
      </c>
    </row>
    <row r="568" spans="1:8" ht="15.7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2659</v>
      </c>
    </row>
    <row r="572" spans="1:8" ht="15.7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2659</v>
      </c>
    </row>
    <row r="579" spans="1:8" ht="15.7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.7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15932</v>
      </c>
    </row>
    <row r="581" spans="1:8" ht="15.7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34</v>
      </c>
    </row>
    <row r="591" spans="1:8" ht="15.7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203</v>
      </c>
    </row>
    <row r="598" spans="1:8" ht="15.7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203</v>
      </c>
    </row>
    <row r="602" spans="1:8" ht="15.7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203</v>
      </c>
    </row>
    <row r="609" spans="1:8" ht="15.7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237</v>
      </c>
    </row>
    <row r="611" spans="1:8" ht="15.7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31</v>
      </c>
    </row>
    <row r="621" spans="1:8" ht="15.7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31</v>
      </c>
    </row>
    <row r="641" spans="1:8" ht="15.7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.7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13</v>
      </c>
    </row>
    <row r="643" spans="1:8" ht="15.7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96</v>
      </c>
    </row>
    <row r="650" spans="1:8" ht="15.7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10573</v>
      </c>
    </row>
    <row r="651" spans="1:8" ht="15.7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2862</v>
      </c>
    </row>
    <row r="658" spans="1:8" ht="15.7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2862</v>
      </c>
    </row>
    <row r="662" spans="1:8" ht="15.7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2862</v>
      </c>
    </row>
    <row r="669" spans="1:8" ht="15.7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.7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16138</v>
      </c>
    </row>
    <row r="671" spans="1:8" ht="15.7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.7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13</v>
      </c>
    </row>
    <row r="883" spans="1:8" ht="15.7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96</v>
      </c>
    </row>
    <row r="890" spans="1:8" ht="15.7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10573</v>
      </c>
    </row>
    <row r="891" spans="1:8" ht="15.7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2862</v>
      </c>
    </row>
    <row r="898" spans="1:8" ht="15.7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2862</v>
      </c>
    </row>
    <row r="902" spans="1:8" ht="15.7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2862</v>
      </c>
    </row>
    <row r="909" spans="1:8" ht="15.7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.7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16138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4622</v>
      </c>
    </row>
    <row r="929" spans="1:8" ht="15.7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9181</v>
      </c>
    </row>
    <row r="930" spans="1:8" ht="15.7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25207</v>
      </c>
    </row>
    <row r="938" spans="1:8" ht="15.7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25207</v>
      </c>
    </row>
    <row r="942" spans="1:8" ht="15.7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39010</v>
      </c>
    </row>
    <row r="943" spans="1:8" ht="15.7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39010</v>
      </c>
    </row>
    <row r="944" spans="1:8" ht="15.7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4622</v>
      </c>
    </row>
    <row r="961" spans="1:8" ht="15.7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9181</v>
      </c>
    </row>
    <row r="962" spans="1:8" ht="15.7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25207</v>
      </c>
    </row>
    <row r="970" spans="1:8" ht="15.7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25207</v>
      </c>
    </row>
    <row r="974" spans="1:8" ht="15.7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39010</v>
      </c>
    </row>
    <row r="975" spans="1:8" ht="15.7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39010</v>
      </c>
    </row>
    <row r="976" spans="1:8" ht="15.7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7823</v>
      </c>
    </row>
    <row r="1020" spans="1:8" ht="15.7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7823</v>
      </c>
    </row>
    <row r="1023" spans="1:8" ht="15.7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182</v>
      </c>
    </row>
    <row r="1024" spans="1:8" ht="15.7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11723</v>
      </c>
    </row>
    <row r="1029" spans="1:8" ht="15.7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11723</v>
      </c>
    </row>
    <row r="1030" spans="1:8" ht="15.7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3936</v>
      </c>
    </row>
    <row r="1034" spans="1:8" ht="15.7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3936</v>
      </c>
    </row>
    <row r="1036" spans="1:8" ht="15.7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11986</v>
      </c>
    </row>
    <row r="1039" spans="1:8" ht="15.7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11578</v>
      </c>
    </row>
    <row r="1041" spans="1:8" ht="15.7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284</v>
      </c>
    </row>
    <row r="1042" spans="1:8" ht="15.7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116</v>
      </c>
    </row>
    <row r="1044" spans="1:8" ht="15.7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92</v>
      </c>
    </row>
    <row r="1045" spans="1:8" ht="15.7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.7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</v>
      </c>
    </row>
    <row r="1049" spans="1:8" ht="15.7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27807</v>
      </c>
    </row>
    <row r="1050" spans="1:8" ht="15.7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35812</v>
      </c>
    </row>
    <row r="1051" spans="1:8" ht="15.7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11723</v>
      </c>
    </row>
    <row r="1072" spans="1:8" ht="15.7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11723</v>
      </c>
    </row>
    <row r="1073" spans="1:8" ht="15.7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3936</v>
      </c>
    </row>
    <row r="1077" spans="1:8" ht="15.7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3936</v>
      </c>
    </row>
    <row r="1079" spans="1:8" ht="15.7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11986</v>
      </c>
    </row>
    <row r="1082" spans="1:8" ht="15.7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11578</v>
      </c>
    </row>
    <row r="1084" spans="1:8" ht="15.7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284</v>
      </c>
    </row>
    <row r="1085" spans="1:8" ht="15.7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116</v>
      </c>
    </row>
    <row r="1087" spans="1:8" ht="15.7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92</v>
      </c>
    </row>
    <row r="1088" spans="1:8" ht="15.7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.7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162</v>
      </c>
    </row>
    <row r="1092" spans="1:8" ht="15.7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27807</v>
      </c>
    </row>
    <row r="1093" spans="1:8" ht="15.7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27807</v>
      </c>
    </row>
    <row r="1094" spans="1:8" ht="15.7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7823</v>
      </c>
    </row>
    <row r="1106" spans="1:8" ht="15.7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7823</v>
      </c>
    </row>
    <row r="1109" spans="1:8" ht="15.7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182</v>
      </c>
    </row>
    <row r="1110" spans="1:8" ht="15.7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8005</v>
      </c>
    </row>
    <row r="1137" spans="1:8" ht="15.7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2862</v>
      </c>
    </row>
    <row r="1240" spans="1:8" ht="15.7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2862</v>
      </c>
    </row>
    <row r="1245" spans="1:8" ht="15.7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6189</v>
      </c>
    </row>
    <row r="1246" spans="1:8" ht="15.7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6189</v>
      </c>
    </row>
    <row r="1253" spans="1:8" ht="15.7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2862</v>
      </c>
    </row>
    <row r="1282" spans="1:8" ht="15.7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2862</v>
      </c>
    </row>
    <row r="1287" spans="1:8" ht="15.7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6189</v>
      </c>
    </row>
    <row r="1288" spans="1:8" ht="15.7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6189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2862</v>
      </c>
    </row>
    <row r="1300" spans="1:8" ht="15.7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2862</v>
      </c>
    </row>
    <row r="1301" spans="1:8" ht="15.7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2862</v>
      </c>
    </row>
    <row r="1330" spans="1:8" ht="15.7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2862</v>
      </c>
    </row>
    <row r="1331" spans="1:8" ht="15.7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E95" sqref="E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736</v>
      </c>
      <c r="H12" s="196">
        <v>736</v>
      </c>
    </row>
    <row r="13" spans="1:8" ht="15.75">
      <c r="A13" s="89" t="s">
        <v>27</v>
      </c>
      <c r="B13" s="91" t="s">
        <v>28</v>
      </c>
      <c r="C13" s="197">
        <v>13</v>
      </c>
      <c r="D13" s="196">
        <v>26</v>
      </c>
      <c r="E13" s="89" t="s">
        <v>846</v>
      </c>
      <c r="F13" s="93" t="s">
        <v>29</v>
      </c>
      <c r="G13" s="197">
        <v>736</v>
      </c>
      <c r="H13" s="196">
        <v>736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736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</v>
      </c>
      <c r="D20" s="598">
        <f>SUM(D12:D19)</f>
        <v>109</v>
      </c>
      <c r="E20" s="89" t="s">
        <v>54</v>
      </c>
      <c r="F20" s="93" t="s">
        <v>55</v>
      </c>
      <c r="G20" s="197">
        <v>16708</v>
      </c>
      <c r="H20" s="196">
        <v>16708</v>
      </c>
    </row>
    <row r="21" spans="1:8" ht="15.75">
      <c r="A21" s="100" t="s">
        <v>56</v>
      </c>
      <c r="B21" s="96" t="s">
        <v>57</v>
      </c>
      <c r="C21" s="476">
        <v>10573</v>
      </c>
      <c r="D21" s="477">
        <v>10570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856</v>
      </c>
      <c r="H22" s="614">
        <f>SUM(H23:H25)</f>
        <v>653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856</v>
      </c>
      <c r="H25" s="196">
        <v>653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17564</v>
      </c>
      <c r="H26" s="598">
        <f>H20+H21+H22</f>
        <v>17361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7165</v>
      </c>
      <c r="H28" s="596">
        <f>SUM(H29:H31)</f>
        <v>6814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7165</v>
      </c>
      <c r="H29" s="196">
        <v>6814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665</v>
      </c>
      <c r="H32" s="196">
        <v>555</v>
      </c>
      <c r="M32" s="98"/>
    </row>
    <row r="33" spans="1:8" ht="15.75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7830</v>
      </c>
      <c r="H34" s="598">
        <f>H28+H32+H33</f>
        <v>7369</v>
      </c>
    </row>
    <row r="35" spans="1:8" ht="15.75">
      <c r="A35" s="89" t="s">
        <v>106</v>
      </c>
      <c r="B35" s="94" t="s">
        <v>107</v>
      </c>
      <c r="C35" s="595">
        <f>SUM(C36:C39)</f>
        <v>2862</v>
      </c>
      <c r="D35" s="596">
        <f>SUM(D36:D39)</f>
        <v>2659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26130</v>
      </c>
      <c r="H37" s="600">
        <f>H26+H18+H34</f>
        <v>25466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2862</v>
      </c>
      <c r="D39" s="196">
        <v>2659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36</v>
      </c>
      <c r="H40" s="583">
        <v>37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2862</v>
      </c>
      <c r="D46" s="598">
        <f>D35+D40+D45</f>
        <v>2659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6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7823</v>
      </c>
      <c r="H50" s="596">
        <f>SUM(H44:H49)</f>
        <v>11735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182</v>
      </c>
      <c r="H54" s="196">
        <v>269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16138</v>
      </c>
      <c r="D56" s="602">
        <f>D20+D21+D22+D28+D33+D46+D52+D54+D55</f>
        <v>15945</v>
      </c>
      <c r="E56" s="100" t="s">
        <v>850</v>
      </c>
      <c r="F56" s="99" t="s">
        <v>172</v>
      </c>
      <c r="G56" s="599">
        <f>G50+G52+G53+G54+G55</f>
        <v>8005</v>
      </c>
      <c r="H56" s="600">
        <f>H50+H52+H53+H54+H55</f>
        <v>12004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11723</v>
      </c>
      <c r="H59" s="196">
        <v>9426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3936</v>
      </c>
      <c r="H60" s="196">
        <v>3941</v>
      </c>
      <c r="M60" s="98"/>
    </row>
    <row r="61" spans="1:8" ht="15.7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11986</v>
      </c>
      <c r="H61" s="596">
        <f>SUM(H62:H68)</f>
        <v>12221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11578</v>
      </c>
      <c r="H64" s="196">
        <v>10948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284</v>
      </c>
      <c r="H65" s="196">
        <v>1151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116</v>
      </c>
      <c r="H68" s="196">
        <v>113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162</v>
      </c>
      <c r="H69" s="196">
        <v>90</v>
      </c>
    </row>
    <row r="70" spans="1:8" ht="15.75">
      <c r="A70" s="89" t="s">
        <v>214</v>
      </c>
      <c r="B70" s="91" t="s">
        <v>215</v>
      </c>
      <c r="C70" s="197">
        <v>4622</v>
      </c>
      <c r="D70" s="196">
        <v>4837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9181</v>
      </c>
      <c r="D71" s="196">
        <v>11488</v>
      </c>
      <c r="E71" s="474" t="s">
        <v>47</v>
      </c>
      <c r="F71" s="95" t="s">
        <v>223</v>
      </c>
      <c r="G71" s="597">
        <f>G59+G60+G61+G69+G70</f>
        <v>27807</v>
      </c>
      <c r="H71" s="598">
        <f>H59+H60+H61+H69+H70</f>
        <v>25678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25207</v>
      </c>
      <c r="D75" s="196">
        <v>21390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39010</v>
      </c>
      <c r="D76" s="598">
        <f>SUM(D68:D75)</f>
        <v>37715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27807</v>
      </c>
      <c r="H79" s="600">
        <f>H71+H73+H75+H77</f>
        <v>25678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6189</v>
      </c>
      <c r="D83" s="196">
        <v>4763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6189</v>
      </c>
      <c r="D85" s="598">
        <f>D84+D83+D79</f>
        <v>4763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423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65</v>
      </c>
      <c r="D89" s="196">
        <v>4604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488</v>
      </c>
      <c r="D92" s="598">
        <f>SUM(D88:D91)</f>
        <v>4609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45840</v>
      </c>
      <c r="D94" s="602">
        <f>D65+D76+D85+D92+D93</f>
        <v>47240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61978</v>
      </c>
      <c r="D95" s="604">
        <f>D94+D56</f>
        <v>63185</v>
      </c>
      <c r="E95" s="229" t="s">
        <v>942</v>
      </c>
      <c r="F95" s="489" t="s">
        <v>268</v>
      </c>
      <c r="G95" s="603">
        <f>G37+G40+G56+G79</f>
        <v>61978</v>
      </c>
      <c r="H95" s="604">
        <f>H37+H40+H56+H79</f>
        <v>63185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3">
        <f>pdeReportingDate</f>
        <v>44313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Милена Александрова Кънева - Йосифова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4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>
        <v>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174</v>
      </c>
      <c r="D13" s="317">
        <v>243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42</v>
      </c>
      <c r="D15" s="317">
        <v>41</v>
      </c>
      <c r="E15" s="245" t="s">
        <v>79</v>
      </c>
      <c r="F15" s="240" t="s">
        <v>289</v>
      </c>
      <c r="G15" s="316">
        <v>1510</v>
      </c>
      <c r="H15" s="317">
        <v>84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8">
        <f>SUM(G12:G15)</f>
        <v>1510</v>
      </c>
      <c r="H16" s="629">
        <f>SUM(H12:H15)</f>
        <v>84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1683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1919</v>
      </c>
      <c r="D22" s="629">
        <f>SUM(D12:D18)+D19</f>
        <v>306</v>
      </c>
      <c r="E22" s="194" t="s">
        <v>309</v>
      </c>
      <c r="F22" s="237" t="s">
        <v>310</v>
      </c>
      <c r="G22" s="316">
        <v>3238</v>
      </c>
      <c r="H22" s="316">
        <v>1698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439</v>
      </c>
      <c r="H24" s="316">
        <v>2218</v>
      </c>
    </row>
    <row r="25" spans="1:8" ht="31.5">
      <c r="A25" s="194" t="s">
        <v>316</v>
      </c>
      <c r="B25" s="237" t="s">
        <v>317</v>
      </c>
      <c r="C25" s="316">
        <v>1143</v>
      </c>
      <c r="D25" s="316">
        <v>1624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1364</v>
      </c>
      <c r="D26" s="316">
        <v>120</v>
      </c>
      <c r="E26" s="194" t="s">
        <v>322</v>
      </c>
      <c r="F26" s="237" t="s">
        <v>323</v>
      </c>
      <c r="G26" s="316"/>
      <c r="H26" s="316">
        <v>19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3677</v>
      </c>
      <c r="H27" s="629">
        <f>SUM(H22:H26)</f>
        <v>3935</v>
      </c>
    </row>
    <row r="28" spans="1:8" ht="15.75">
      <c r="A28" s="194" t="s">
        <v>79</v>
      </c>
      <c r="B28" s="237" t="s">
        <v>327</v>
      </c>
      <c r="C28" s="316">
        <v>26</v>
      </c>
      <c r="D28" s="316">
        <v>1398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2533</v>
      </c>
      <c r="D29" s="629">
        <f>SUM(D25:D28)</f>
        <v>3142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4452</v>
      </c>
      <c r="D31" s="635">
        <f>D29+D22</f>
        <v>3448</v>
      </c>
      <c r="E31" s="251" t="s">
        <v>824</v>
      </c>
      <c r="F31" s="266" t="s">
        <v>331</v>
      </c>
      <c r="G31" s="253">
        <f>G16+G18+G27</f>
        <v>5187</v>
      </c>
      <c r="H31" s="254">
        <f>H16+H18+H27</f>
        <v>4019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735</v>
      </c>
      <c r="D33" s="244">
        <f>IF((H31-D31)&gt;0,H31-D31,0)</f>
        <v>571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4452</v>
      </c>
      <c r="D36" s="637">
        <f>D31-D34+D35</f>
        <v>3448</v>
      </c>
      <c r="E36" s="262" t="s">
        <v>346</v>
      </c>
      <c r="F36" s="256" t="s">
        <v>347</v>
      </c>
      <c r="G36" s="267">
        <f>G35-G34+G31</f>
        <v>5187</v>
      </c>
      <c r="H36" s="268">
        <f>H35-H34+H31</f>
        <v>4019</v>
      </c>
    </row>
    <row r="37" spans="1:8" ht="15.75">
      <c r="A37" s="261" t="s">
        <v>348</v>
      </c>
      <c r="B37" s="231" t="s">
        <v>349</v>
      </c>
      <c r="C37" s="634">
        <f>IF((G36-C36)&gt;0,G36-C36,0)</f>
        <v>735</v>
      </c>
      <c r="D37" s="635">
        <f>IF((H36-D36)&gt;0,H36-D36,0)</f>
        <v>571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73</v>
      </c>
      <c r="D38" s="629">
        <f>D39+D40+D41</f>
        <v>21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92</v>
      </c>
      <c r="D39" s="317">
        <v>93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-19</v>
      </c>
      <c r="D40" s="317">
        <v>-72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662</v>
      </c>
      <c r="D42" s="244">
        <f>+IF((H36-D36-D38)&gt;0,H36-D36-D38,0)</f>
        <v>550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3</v>
      </c>
      <c r="H43" s="638">
        <v>5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665</v>
      </c>
      <c r="D44" s="268">
        <f>IF(H42=0,IF(D42-D43&gt;0,D42-D43+H43,0),IF(H42-H43&lt;0,H43-H42+D42,0))</f>
        <v>555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5187</v>
      </c>
      <c r="D45" s="631">
        <f>D36+D38+D42</f>
        <v>4019</v>
      </c>
      <c r="E45" s="270" t="s">
        <v>373</v>
      </c>
      <c r="F45" s="272" t="s">
        <v>374</v>
      </c>
      <c r="G45" s="630">
        <f>G42+G36</f>
        <v>5187</v>
      </c>
      <c r="H45" s="631">
        <f>H42+H36</f>
        <v>4019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3">
        <f>pdeReportingDate</f>
        <v>44313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Милена Александрова Кънева - Йосифова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5"/>
      <c r="B59" s="702"/>
      <c r="C59" s="702"/>
      <c r="D59" s="702"/>
      <c r="E59" s="702"/>
      <c r="F59" s="574"/>
      <c r="G59" s="45"/>
      <c r="H59" s="42"/>
    </row>
    <row r="60" spans="1:8" ht="15.75">
      <c r="A60" s="695"/>
      <c r="B60" s="702"/>
      <c r="C60" s="702"/>
      <c r="D60" s="702"/>
      <c r="E60" s="702"/>
      <c r="F60" s="574"/>
      <c r="G60" s="45"/>
      <c r="H60" s="42"/>
    </row>
    <row r="61" spans="1:8" ht="15.75">
      <c r="A61" s="695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B40" sqref="B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123</v>
      </c>
      <c r="D11" s="196">
        <v>61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-115</v>
      </c>
      <c r="D12" s="196">
        <v>-201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-51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</v>
      </c>
      <c r="D15" s="196">
        <v>-26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-96</v>
      </c>
      <c r="D16" s="196">
        <v>-212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-140</v>
      </c>
      <c r="D21" s="659">
        <f>SUM(D11:D20)</f>
        <v>-454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-2262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32</v>
      </c>
      <c r="D26" s="196">
        <v>691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392</v>
      </c>
      <c r="D27" s="196">
        <v>107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-4222</v>
      </c>
      <c r="D28" s="196">
        <v>-24292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5938</v>
      </c>
      <c r="D29" s="196">
        <v>18769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500</v>
      </c>
      <c r="D32" s="196">
        <v>1031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2640</v>
      </c>
      <c r="D33" s="659">
        <f>SUM(D23:D32)</f>
        <v>-5956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17285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2511</v>
      </c>
      <c r="D37" s="196">
        <v>10958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-7989</v>
      </c>
      <c r="D38" s="196">
        <v>-19563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-1116</v>
      </c>
      <c r="D40" s="196">
        <v>-2261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-27</v>
      </c>
      <c r="D42" s="196">
        <v>-25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-6621</v>
      </c>
      <c r="D43" s="661">
        <f>SUM(D35:D42)</f>
        <v>6394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-4121</v>
      </c>
      <c r="D44" s="307">
        <f>D43+D33+D21</f>
        <v>-16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4609</v>
      </c>
      <c r="D45" s="309">
        <v>4625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488</v>
      </c>
      <c r="D46" s="311">
        <f>D45+D44</f>
        <v>4609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44313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Милена Александрова Кънева - Йосифова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.7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5"/>
      <c r="B63" s="702"/>
      <c r="C63" s="702"/>
      <c r="D63" s="702"/>
      <c r="E63" s="702"/>
      <c r="F63" s="574"/>
      <c r="G63" s="45"/>
      <c r="H63" s="42"/>
    </row>
    <row r="64" spans="1:8" ht="15.75">
      <c r="A64" s="695"/>
      <c r="B64" s="702"/>
      <c r="C64" s="702"/>
      <c r="D64" s="702"/>
      <c r="E64" s="702"/>
      <c r="F64" s="574"/>
      <c r="G64" s="45"/>
      <c r="H64" s="42"/>
    </row>
    <row r="65" spans="1:8" ht="15.75">
      <c r="A65" s="695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42" sqref="I4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1.5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736</v>
      </c>
      <c r="D13" s="584">
        <f>'1-Баланс'!H20</f>
        <v>16708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653</v>
      </c>
      <c r="I13" s="584">
        <f>'1-Баланс'!H29+'1-Баланс'!H32</f>
        <v>7369</v>
      </c>
      <c r="J13" s="584">
        <f>'1-Баланс'!H30+'1-Баланс'!H33</f>
        <v>0</v>
      </c>
      <c r="K13" s="585"/>
      <c r="L13" s="584">
        <f>SUM(C13:K13)</f>
        <v>25466</v>
      </c>
      <c r="M13" s="586">
        <f>'1-Баланс'!H40</f>
        <v>37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736</v>
      </c>
      <c r="D17" s="653">
        <f aca="true" t="shared" si="2" ref="D17:M17">D13+D14</f>
        <v>16708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653</v>
      </c>
      <c r="I17" s="653">
        <f t="shared" si="2"/>
        <v>7369</v>
      </c>
      <c r="J17" s="653">
        <f t="shared" si="2"/>
        <v>0</v>
      </c>
      <c r="K17" s="653">
        <f t="shared" si="2"/>
        <v>0</v>
      </c>
      <c r="L17" s="584">
        <f t="shared" si="1"/>
        <v>25466</v>
      </c>
      <c r="M17" s="654">
        <f t="shared" si="2"/>
        <v>37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665</v>
      </c>
      <c r="J18" s="584">
        <f>+'1-Баланс'!G33</f>
        <v>0</v>
      </c>
      <c r="K18" s="585"/>
      <c r="L18" s="584">
        <f t="shared" si="1"/>
        <v>665</v>
      </c>
      <c r="M18" s="638">
        <v>-3</v>
      </c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203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203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>
        <v>203</v>
      </c>
      <c r="I27" s="316"/>
      <c r="J27" s="316"/>
      <c r="K27" s="316"/>
      <c r="L27" s="584">
        <f t="shared" si="1"/>
        <v>203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>
        <v>-204</v>
      </c>
      <c r="J30" s="316"/>
      <c r="K30" s="316">
        <v>0</v>
      </c>
      <c r="L30" s="584">
        <f t="shared" si="1"/>
        <v>-204</v>
      </c>
      <c r="M30" s="317">
        <v>2</v>
      </c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856</v>
      </c>
      <c r="I31" s="653">
        <f t="shared" si="6"/>
        <v>7830</v>
      </c>
      <c r="J31" s="653">
        <f t="shared" si="6"/>
        <v>0</v>
      </c>
      <c r="K31" s="653">
        <f t="shared" si="6"/>
        <v>0</v>
      </c>
      <c r="L31" s="584">
        <f t="shared" si="1"/>
        <v>26130</v>
      </c>
      <c r="M31" s="654">
        <f t="shared" si="6"/>
        <v>36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856</v>
      </c>
      <c r="I34" s="587">
        <f t="shared" si="7"/>
        <v>7830</v>
      </c>
      <c r="J34" s="587">
        <f t="shared" si="7"/>
        <v>0</v>
      </c>
      <c r="K34" s="587">
        <f t="shared" si="7"/>
        <v>0</v>
      </c>
      <c r="L34" s="651">
        <f t="shared" si="1"/>
        <v>26130</v>
      </c>
      <c r="M34" s="588">
        <f>M31+M32+M33</f>
        <v>36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3">
        <f>pdeReportingDate</f>
        <v>44313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Милена Александрова Кънева - Йосифова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.7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78" sqref="C7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.7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995</v>
      </c>
      <c r="B63" s="679"/>
      <c r="C63" s="92">
        <v>2675</v>
      </c>
      <c r="D63" s="92">
        <v>2</v>
      </c>
      <c r="E63" s="92"/>
      <c r="F63" s="469">
        <f>C63-E63</f>
        <v>2675</v>
      </c>
    </row>
    <row r="64" spans="1:6" ht="15.75">
      <c r="A64" s="678" t="s">
        <v>996</v>
      </c>
      <c r="B64" s="679"/>
      <c r="C64" s="92">
        <v>37</v>
      </c>
      <c r="D64" s="92">
        <v>10</v>
      </c>
      <c r="E64" s="92">
        <v>0</v>
      </c>
      <c r="F64" s="469">
        <f aca="true" t="shared" si="3" ref="F64:F77">C64-E64</f>
        <v>37</v>
      </c>
    </row>
    <row r="65" spans="1:6" ht="15.75">
      <c r="A65" s="678" t="s">
        <v>358</v>
      </c>
      <c r="B65" s="679"/>
      <c r="C65" s="92">
        <v>150</v>
      </c>
      <c r="D65" s="92">
        <v>10</v>
      </c>
      <c r="E65" s="92">
        <v>0</v>
      </c>
      <c r="F65" s="469">
        <f t="shared" si="3"/>
        <v>150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2862</v>
      </c>
      <c r="D78" s="472"/>
      <c r="E78" s="472">
        <f>SUM(E63:E77)</f>
        <v>0</v>
      </c>
      <c r="F78" s="472">
        <f>SUM(F63:F77)</f>
        <v>2862</v>
      </c>
    </row>
    <row r="79" spans="1:6" ht="15.75">
      <c r="A79" s="513" t="s">
        <v>801</v>
      </c>
      <c r="B79" s="510" t="s">
        <v>802</v>
      </c>
      <c r="C79" s="472">
        <f>C78+C61+C44+C27</f>
        <v>2862</v>
      </c>
      <c r="D79" s="472"/>
      <c r="E79" s="472">
        <f>E78+E61+E44+E27</f>
        <v>0</v>
      </c>
      <c r="F79" s="472">
        <f>F78+F61+F44+F27</f>
        <v>2862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3">
        <f>pdeReportingDate</f>
        <v>44313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Милена Александрова Кънева - Йосифова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.7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5"/>
      <c r="B160" s="702"/>
      <c r="C160" s="702"/>
      <c r="D160" s="702"/>
      <c r="E160" s="702"/>
      <c r="F160" s="574"/>
      <c r="G160" s="45"/>
      <c r="H160" s="42"/>
    </row>
    <row r="161" spans="1:8" ht="15.75">
      <c r="A161" s="695"/>
      <c r="B161" s="702"/>
      <c r="C161" s="702"/>
      <c r="D161" s="702"/>
      <c r="E161" s="702"/>
      <c r="F161" s="574"/>
      <c r="G161" s="45"/>
      <c r="H161" s="42"/>
    </row>
    <row r="162" spans="1:8" ht="15.7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22">
      <selection activeCell="R45" sqref="R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13</v>
      </c>
      <c r="E12" s="328"/>
      <c r="F12" s="328"/>
      <c r="G12" s="329">
        <f aca="true" t="shared" si="2" ref="G12:G41">D12+E12-F12</f>
        <v>13</v>
      </c>
      <c r="H12" s="328"/>
      <c r="I12" s="328"/>
      <c r="J12" s="329">
        <f aca="true" t="shared" si="3" ref="J12:J41">G12+H12-I12</f>
        <v>13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13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96</v>
      </c>
      <c r="E19" s="330">
        <f>SUM(E11:E18)</f>
        <v>0</v>
      </c>
      <c r="F19" s="330">
        <f>SUM(F11:F18)</f>
        <v>0</v>
      </c>
      <c r="G19" s="329">
        <f t="shared" si="2"/>
        <v>96</v>
      </c>
      <c r="H19" s="330">
        <f>SUM(H11:H18)</f>
        <v>0</v>
      </c>
      <c r="I19" s="330">
        <f>SUM(I11:I18)</f>
        <v>0</v>
      </c>
      <c r="J19" s="329">
        <f t="shared" si="3"/>
        <v>96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10570</v>
      </c>
      <c r="E20" s="328"/>
      <c r="F20" s="328"/>
      <c r="G20" s="329">
        <f t="shared" si="2"/>
        <v>10570</v>
      </c>
      <c r="H20" s="328">
        <v>34</v>
      </c>
      <c r="I20" s="328">
        <v>31</v>
      </c>
      <c r="J20" s="701">
        <f>G20+H20-I20</f>
        <v>10573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10573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2659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2659</v>
      </c>
      <c r="H29" s="335">
        <f t="shared" si="6"/>
        <v>203</v>
      </c>
      <c r="I29" s="335">
        <f t="shared" si="6"/>
        <v>0</v>
      </c>
      <c r="J29" s="336">
        <f t="shared" si="3"/>
        <v>2862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2862</v>
      </c>
    </row>
    <row r="30" spans="1:18" ht="15.75">
      <c r="A30" s="339"/>
      <c r="B30" s="321" t="s">
        <v>108</v>
      </c>
      <c r="C30" s="152" t="s">
        <v>563</v>
      </c>
      <c r="D30" s="700"/>
      <c r="E30" s="700"/>
      <c r="F30" s="700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0">
        <v>2659</v>
      </c>
      <c r="E33" s="700">
        <v>0</v>
      </c>
      <c r="F33" s="700"/>
      <c r="G33" s="329">
        <f t="shared" si="2"/>
        <v>2659</v>
      </c>
      <c r="H33" s="328">
        <v>203</v>
      </c>
      <c r="I33" s="328"/>
      <c r="J33" s="329">
        <f t="shared" si="3"/>
        <v>2862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2862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2659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2659</v>
      </c>
      <c r="H40" s="330">
        <f t="shared" si="10"/>
        <v>203</v>
      </c>
      <c r="I40" s="330">
        <f t="shared" si="10"/>
        <v>0</v>
      </c>
      <c r="J40" s="329">
        <f t="shared" si="3"/>
        <v>2862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2862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2607</v>
      </c>
      <c r="E41" s="328"/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15932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15932</v>
      </c>
      <c r="H42" s="349">
        <f t="shared" si="11"/>
        <v>237</v>
      </c>
      <c r="I42" s="349">
        <f t="shared" si="11"/>
        <v>31</v>
      </c>
      <c r="J42" s="349">
        <f t="shared" si="11"/>
        <v>16138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16138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3">
        <f>pdeReportingDate</f>
        <v>44313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Милена Александрова Кънева - Йосифова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.7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5"/>
      <c r="C54" s="702"/>
      <c r="D54" s="702"/>
      <c r="E54" s="702"/>
      <c r="F54" s="702"/>
      <c r="G54" s="574"/>
      <c r="H54" s="45"/>
      <c r="I54" s="42"/>
    </row>
    <row r="55" spans="2:9" ht="15.75">
      <c r="B55" s="695"/>
      <c r="C55" s="702"/>
      <c r="D55" s="702"/>
      <c r="E55" s="702"/>
      <c r="F55" s="702"/>
      <c r="G55" s="574"/>
      <c r="H55" s="45"/>
      <c r="I55" s="42"/>
    </row>
    <row r="56" spans="2:9" ht="15.75">
      <c r="B56" s="695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4622</v>
      </c>
      <c r="D31" s="368">
        <v>4622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9181</v>
      </c>
      <c r="D32" s="368">
        <v>9181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25207</v>
      </c>
      <c r="D40" s="362">
        <f>SUM(D41:D44)</f>
        <v>25207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25207</v>
      </c>
      <c r="D44" s="368">
        <v>25207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39010</v>
      </c>
      <c r="D45" s="438">
        <f>D26+D30+D31+D33+D32+D34+D35+D40</f>
        <v>39010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39010</v>
      </c>
      <c r="D46" s="444">
        <f>D45+D23+D21+D11</f>
        <v>39010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>
        <v>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7823</v>
      </c>
      <c r="D68" s="435">
        <f>D54+D58+D63+D64+D65+D66</f>
        <v>0</v>
      </c>
      <c r="E68" s="436">
        <f t="shared" si="1"/>
        <v>7823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182</v>
      </c>
      <c r="D70" s="197">
        <v>0</v>
      </c>
      <c r="E70" s="136">
        <f t="shared" si="1"/>
        <v>182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11723</v>
      </c>
      <c r="D77" s="138">
        <f>D78+D80</f>
        <v>11723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11723</v>
      </c>
      <c r="D78" s="197">
        <v>11723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3936</v>
      </c>
      <c r="D82" s="138">
        <f>SUM(D83:D86)</f>
        <v>3936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3936</v>
      </c>
      <c r="D84" s="197">
        <v>3936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11986</v>
      </c>
      <c r="D87" s="134">
        <f>SUM(D88:D92)+D96</f>
        <v>11986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11578</v>
      </c>
      <c r="D89" s="197">
        <v>11578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284</v>
      </c>
      <c r="D90" s="197">
        <v>284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116</v>
      </c>
      <c r="D92" s="138">
        <f>SUM(D93:D95)</f>
        <v>116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92</v>
      </c>
      <c r="D93" s="197">
        <v>92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</v>
      </c>
      <c r="D95" s="197">
        <v>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162</v>
      </c>
      <c r="D97" s="197">
        <v>162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27807</v>
      </c>
      <c r="D98" s="433">
        <f>D87+D82+D77+D73+D97</f>
        <v>27807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35812</v>
      </c>
      <c r="D99" s="427">
        <f>D98+D70+D68</f>
        <v>27807</v>
      </c>
      <c r="E99" s="427">
        <f>E98+E70+E68</f>
        <v>8005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44313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Милена Александрова Кънева - Йосифова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3" sqref="A4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2862</v>
      </c>
      <c r="G13" s="449"/>
      <c r="H13" s="449"/>
      <c r="I13" s="450">
        <f>F13+G13-H13</f>
        <v>2862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2862</v>
      </c>
      <c r="G18" s="456">
        <f t="shared" si="1"/>
        <v>0</v>
      </c>
      <c r="H18" s="456">
        <f t="shared" si="1"/>
        <v>0</v>
      </c>
      <c r="I18" s="457">
        <f t="shared" si="0"/>
        <v>2862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6189</v>
      </c>
      <c r="G20" s="449"/>
      <c r="H20" s="449"/>
      <c r="I20" s="450">
        <f t="shared" si="0"/>
        <v>6189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6189</v>
      </c>
      <c r="G27" s="456">
        <f t="shared" si="2"/>
        <v>0</v>
      </c>
      <c r="H27" s="456">
        <f t="shared" si="2"/>
        <v>0</v>
      </c>
      <c r="I27" s="457">
        <f t="shared" si="0"/>
        <v>6189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3">
        <f>pdeReportingDate</f>
        <v>44313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Милена Александрова Кънева - Йосифова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p.petrova</cp:lastModifiedBy>
  <cp:lastPrinted>2021-02-26T09:00:13Z</cp:lastPrinted>
  <dcterms:created xsi:type="dcterms:W3CDTF">2006-09-16T00:00:00Z</dcterms:created>
  <dcterms:modified xsi:type="dcterms:W3CDTF">2021-05-04T19:47:42Z</dcterms:modified>
  <cp:category/>
  <cp:version/>
  <cp:contentType/>
  <cp:contentStatus/>
</cp:coreProperties>
</file>