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71" windowWidth="14595" windowHeight="6840" tabRatio="1000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1">'справка №2-ОТЧЕТ ЗА ДОХОДИТЕ'!$A$1:$H$56</definedName>
    <definedName name="_xlnm.Print_Area" localSheetId="2">'справка №3-ОПП по прекия метод'!$A$1:$E$54</definedName>
    <definedName name="_xlnm.Print_Area" localSheetId="3">'справка №4-ОСК'!$A$1:$O$40</definedName>
    <definedName name="_xlnm.Print_Area" localSheetId="5">'справка №6'!$A$1:$F$112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<sst xmlns="http://schemas.openxmlformats.org/spreadsheetml/2006/main" count="1063" uniqueCount="876">
  <si>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</si>
  <si>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</si>
  <si>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</si>
  <si>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</si>
  <si>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</si>
  <si>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</si>
  <si>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</si>
  <si>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</si>
  <si>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</si>
  <si>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</si>
  <si>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</si>
  <si>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</si>
  <si>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</si>
  <si>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</si>
  <si>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</si>
  <si>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</si>
  <si>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</si>
  <si>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</si>
  <si>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</si>
  <si>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</si>
  <si>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</si>
  <si>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</si>
  <si>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</si>
  <si>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</si>
  <si>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</si>
  <si>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</si>
  <si>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</si>
  <si>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</si>
  <si>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</si>
  <si>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</si>
  <si>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</si>
  <si>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</si>
  <si>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</si>
  <si>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</si>
  <si>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</si>
  <si>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</si>
  <si>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</si>
  <si>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</si>
  <si>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</si>
  <si>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</si>
  <si>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</si>
  <si>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</si>
  <si>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</si>
  <si>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</si>
  <si>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</si>
  <si>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</si>
  <si>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</si>
  <si>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</si>
  <si>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</si>
  <si>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</si>
  <si>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</si>
  <si>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</si>
  <si>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</si>
  <si>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</si>
  <si>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</si>
  <si>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</si>
  <si>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</si>
  <si>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</si>
  <si>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</si>
  <si>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</si>
  <si>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</si>
  <si>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</si>
  <si>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</si>
  <si>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</si>
  <si>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</si>
  <si>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</si>
  <si>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</si>
  <si>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</si>
  <si>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</si>
  <si>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</si>
  <si>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</si>
  <si>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</si>
  <si>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</si>
  <si>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</si>
  <si>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</si>
  <si>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</si>
  <si>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</si>
  <si>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</si>
  <si>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</si>
  <si>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</si>
  <si>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</si>
  <si>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</si>
  <si>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</si>
  <si>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</si>
  <si>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</si>
  <si>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</si>
  <si>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</si>
  <si>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</si>
  <si>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</si>
  <si>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</si>
  <si>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</si>
  <si>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</si>
  <si>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</si>
  <si>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</si>
  <si>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</si>
  <si>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</si>
  <si>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</si>
  <si>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</si>
  <si>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</si>
  <si>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</si>
  <si>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</si>
  <si>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</si>
  <si>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</si>
  <si>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</si>
  <si>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</si>
  <si>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</si>
  <si>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</si>
  <si>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</si>
  <si>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</si>
  <si>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</si>
  <si>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</si>
  <si>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</si>
  <si>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</si>
  <si>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</si>
  <si>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</si>
  <si>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</si>
  <si>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</si>
  <si>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</si>
  <si>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</si>
  <si>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</si>
  <si>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</si>
  <si>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</si>
  <si>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</si>
  <si>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</si>
  <si>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</si>
  <si>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</si>
  <si>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</si>
  <si>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</si>
  <si>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</si>
  <si>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</si>
  <si>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</si>
  <si>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</si>
  <si>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</si>
  <si>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</si>
  <si>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</si>
  <si>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</si>
  <si>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</si>
  <si>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</si>
  <si>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</si>
  <si>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</si>
  <si>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</si>
  <si>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</si>
  <si>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</si>
  <si>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</si>
  <si>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</si>
  <si>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</si>
  <si>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</si>
  <si>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</si>
  <si>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</si>
  <si>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</si>
  <si>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</si>
  <si>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</si>
  <si>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</si>
  <si>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</si>
  <si>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</si>
  <si>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</si>
  <si>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</si>
  <si>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</si>
  <si>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</si>
  <si>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</si>
  <si>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</si>
  <si>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</si>
  <si>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</si>
  <si>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</si>
  <si>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</si>
  <si>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</si>
  <si>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</si>
  <si>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</si>
  <si>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</si>
  <si>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</si>
  <si>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</si>
  <si>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</si>
  <si>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</si>
  <si>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</si>
  <si>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</si>
  <si>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</si>
  <si>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</si>
  <si>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</si>
  <si>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</si>
  <si>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</si>
  <si>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</si>
  <si>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</si>
  <si>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</si>
  <si>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</si>
  <si>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</si>
  <si>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</si>
  <si>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</si>
  <si>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</si>
  <si>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</si>
  <si>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</si>
  <si>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</si>
  <si>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</si>
  <si>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</si>
  <si>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</si>
  <si>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</si>
  <si>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</si>
  <si>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</si>
  <si>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</si>
  <si>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</si>
  <si>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</si>
  <si>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</si>
  <si>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</si>
  <si>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</si>
  <si>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</si>
  <si>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</si>
  <si>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</si>
  <si>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</si>
  <si>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</si>
  <si>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</si>
  <si>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</si>
  <si>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</si>
  <si>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</si>
  <si>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</si>
  <si>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</si>
  <si>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</si>
  <si>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</si>
  <si>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</si>
  <si>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</si>
  <si>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</si>
  <si>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</si>
  <si>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</si>
  <si>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</si>
  <si>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</si>
  <si>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</si>
  <si>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</si>
  <si>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</si>
  <si>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</si>
  <si>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</si>
  <si>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</si>
  <si>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</si>
  <si>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</si>
  <si>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</si>
  <si>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</si>
  <si>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</si>
  <si>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</si>
  <si>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</si>
  <si>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</si>
  <si>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</si>
  <si>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</si>
  <si>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</si>
  <si>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</si>
  <si>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</si>
  <si>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</si>
  <si>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</si>
  <si>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</si>
  <si>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</si>
  <si>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</si>
  <si>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</si>
  <si>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</si>
  <si>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</si>
  <si>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</si>
  <si>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</si>
  <si>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</si>
  <si>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</si>
  <si>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</si>
  <si>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</si>
  <si>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</si>
  <si>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</si>
  <si>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</si>
  <si>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</si>
  <si>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</si>
  <si>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</si>
  <si>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</si>
  <si>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</si>
  <si>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</si>
  <si>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</si>
  <si>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</si>
  <si>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</si>
  <si>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</si>
  <si>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</si>
  <si>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</si>
  <si>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</si>
  <si>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</si>
  <si>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</si>
  <si>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</si>
  <si>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</si>
  <si>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</si>
  <si>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</si>
  <si>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</si>
  <si>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</si>
  <si>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</si>
  <si>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</si>
  <si>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</si>
  <si>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</si>
  <si>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</si>
  <si>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</si>
  <si>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</si>
  <si>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</si>
  <si>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</si>
  <si>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</si>
  <si>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</si>
  <si>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</si>
  <si>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</si>
  <si>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</si>
  <si>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</si>
  <si>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</si>
  <si>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</si>
  <si>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</si>
  <si>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</si>
  <si>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</si>
  <si>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</si>
  <si>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</si>
  <si>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</si>
  <si>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</si>
  <si>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</si>
  <si>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</si>
  <si>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</si>
  <si>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</si>
  <si>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</si>
  <si>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</si>
  <si>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</si>
  <si>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</si>
  <si>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</si>
  <si>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</si>
  <si>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</si>
  <si>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</si>
  <si>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</si>
  <si>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</si>
  <si>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</si>
  <si>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</si>
  <si>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</si>
  <si>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</si>
  <si>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</si>
  <si>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</si>
  <si>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</si>
  <si>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</si>
  <si>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</si>
  <si>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</si>
  <si>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</si>
  <si>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</si>
  <si>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</si>
  <si>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</si>
  <si>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</si>
  <si>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</si>
  <si>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</si>
  <si>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</si>
  <si>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</si>
  <si>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</si>
  <si>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</si>
  <si>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</si>
  <si>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</si>
  <si>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</si>
  <si>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</si>
  <si>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</si>
  <si>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</si>
  <si>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</si>
  <si>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</si>
  <si>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</si>
  <si>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</si>
  <si>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</si>
  <si>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</si>
  <si>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</si>
  <si>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</si>
  <si>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</si>
  <si>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</si>
  <si>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</si>
  <si>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</si>
  <si>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</si>
  <si>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</si>
  <si>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</si>
  <si>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</si>
  <si>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</si>
  <si>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</si>
  <si>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</si>
  <si>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</si>
  <si>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</si>
  <si>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</si>
  <si>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</si>
  <si>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</si>
  <si>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</si>
  <si>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</si>
  <si>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</si>
  <si>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</si>
  <si>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</si>
  <si>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</si>
  <si>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</si>
  <si>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</si>
  <si>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</si>
  <si>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</si>
  <si>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</si>
  <si>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</si>
  <si>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</si>
  <si>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</si>
  <si>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</si>
  <si>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</si>
  <si>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</si>
  <si>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</si>
  <si>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</si>
  <si>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</si>
  <si>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</si>
  <si>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</si>
  <si>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</si>
  <si>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</si>
  <si>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</si>
  <si>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</si>
  <si>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</si>
  <si>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</si>
  <si>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</si>
  <si>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</si>
  <si>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</si>
  <si>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</si>
  <si>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</si>
  <si>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</si>
  <si>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</si>
  <si>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</si>
  <si>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</si>
  <si>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</si>
  <si>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</si>
  <si>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</si>
  <si>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</si>
  <si>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</si>
  <si>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</si>
  <si>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</si>
  <si>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</si>
  <si>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</si>
  <si>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</si>
  <si>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</si>
  <si>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</si>
  <si>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</si>
  <si>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</si>
  <si>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</si>
  <si>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</si>
  <si>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</si>
  <si>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</si>
  <si>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</si>
  <si>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</si>
  <si>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</si>
  <si>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</si>
  <si>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</si>
  <si>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</si>
  <si>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</si>
  <si>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</si>
  <si>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</si>
  <si>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</si>
  <si>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</si>
  <si>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</si>
  <si>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</si>
  <si>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</si>
  <si>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</si>
  <si>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</si>
  <si>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</si>
  <si>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</si>
  <si>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</si>
  <si>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</si>
  <si>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</si>
  <si>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</si>
  <si>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</si>
  <si>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</si>
  <si>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</si>
  <si>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</si>
  <si>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</si>
  <si>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</si>
  <si>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</si>
  <si>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</si>
  <si>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</si>
  <si>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</si>
  <si>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</si>
  <si>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</si>
  <si>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</si>
  <si>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</si>
  <si>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</si>
  <si>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</si>
  <si>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</si>
  <si>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</si>
  <si>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</si>
  <si>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</si>
  <si>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</si>
  <si>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</si>
  <si>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</si>
  <si>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</si>
  <si>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</si>
  <si>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</si>
  <si>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</si>
  <si>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</si>
  <si>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</si>
  <si>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</si>
  <si>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</si>
  <si>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</si>
  <si>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</si>
  <si>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</si>
  <si>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</si>
  <si>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</si>
  <si>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</si>
  <si>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</si>
  <si>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</si>
  <si>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</si>
  <si>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</si>
  <si>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</si>
  <si>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</si>
  <si>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</si>
  <si>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</si>
  <si>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</si>
  <si>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</si>
  <si>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</si>
  <si>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</si>
  <si>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</si>
  <si>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</si>
  <si>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</si>
  <si>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</si>
  <si>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</si>
  <si>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</si>
  <si>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</si>
  <si>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</si>
  <si>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</si>
  <si>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</si>
  <si>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</si>
  <si>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</si>
  <si>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</si>
  <si>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</si>
  <si>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</si>
  <si>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</si>
  <si>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</si>
  <si>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</si>
  <si>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</si>
  <si>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</si>
  <si>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</si>
  <si>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</si>
  <si>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</si>
  <si>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</si>
  <si>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</si>
  <si>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</si>
  <si>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</si>
  <si>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</si>
  <si>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</si>
  <si>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</si>
  <si>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</si>
  <si>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</si>
  <si>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</si>
  <si>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</si>
  <si>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</si>
  <si>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</si>
  <si>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</si>
  <si>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</si>
  <si>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</si>
  <si>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</si>
  <si>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</si>
  <si>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</si>
  <si>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</si>
  <si>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</si>
  <si>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</si>
  <si>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</si>
  <si>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</si>
  <si>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</si>
  <si>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</si>
  <si>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</si>
  <si>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</si>
  <si>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</si>
  <si>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</si>
  <si>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</si>
  <si>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</si>
  <si>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</si>
  <si>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</si>
  <si>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</si>
  <si>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</si>
  <si>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</si>
  <si>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</si>
  <si>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</si>
  <si>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</si>
  <si>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</si>
  <si>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</si>
  <si>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</si>
  <si>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</si>
  <si>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</si>
  <si>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</si>
  <si>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</si>
  <si>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</si>
  <si>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</si>
  <si>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</si>
  <si>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</si>
  <si>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</si>
  <si>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</si>
  <si>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</si>
  <si>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</si>
  <si>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</si>
  <si>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</si>
  <si>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</si>
  <si>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</si>
  <si>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</si>
  <si>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</si>
  <si>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</si>
  <si>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</si>
  <si>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</si>
  <si>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</si>
  <si>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</si>
  <si>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</si>
  <si>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</si>
  <si>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</si>
  <si>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</si>
  <si>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</si>
  <si>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</si>
  <si>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</si>
  <si>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</si>
  <si>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</si>
  <si>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</si>
  <si>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</si>
  <si>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</si>
  <si>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</si>
  <si>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</si>
  <si>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</si>
  <si>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</si>
  <si>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</si>
  <si>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</si>
  <si>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</si>
  <si>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</si>
  <si>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</si>
  <si>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</si>
  <si>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</si>
  <si>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</si>
  <si>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</si>
  <si>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</si>
  <si>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</si>
  <si>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</si>
  <si>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</si>
  <si>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</si>
  <si>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</si>
  <si>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</si>
  <si>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</si>
  <si>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</si>
  <si>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</si>
  <si>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</si>
  <si>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</si>
  <si>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</si>
  <si>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</si>
  <si>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</si>
  <si>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</si>
  <si>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</si>
  <si>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</si>
  <si>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</si>
  <si>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</si>
  <si>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</si>
  <si>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</si>
  <si>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</si>
  <si>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</si>
  <si>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</si>
  <si>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</si>
  <si>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</si>
  <si>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</si>
  <si>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</si>
  <si>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</si>
  <si>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</si>
  <si>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</si>
  <si>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</si>
  <si>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</si>
  <si>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</si>
  <si>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</si>
  <si>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</si>
  <si>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</si>
  <si>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</si>
  <si>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</si>
  <si>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</si>
  <si>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</si>
  <si>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</si>
  <si>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</si>
  <si>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</si>
  <si>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</si>
  <si>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</si>
  <si>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</si>
  <si>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</si>
  <si>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</si>
  <si>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</si>
  <si>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</si>
  <si>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</si>
  <si>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</si>
  <si>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</si>
  <si>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</si>
  <si>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</si>
  <si>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</si>
  <si>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</si>
  <si>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</si>
  <si>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</si>
  <si>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</si>
  <si>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</si>
  <si>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</si>
  <si>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</si>
  <si>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</si>
  <si>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</si>
  <si>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</si>
  <si>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</si>
  <si>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</si>
  <si>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</si>
  <si>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</si>
  <si>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</si>
  <si>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</si>
  <si>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</si>
  <si>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</si>
  <si>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</si>
  <si>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</si>
  <si>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</si>
  <si>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</si>
  <si>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</si>
  <si>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</si>
  <si>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</si>
  <si>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</si>
  <si>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</si>
  <si>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</si>
  <si>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</si>
  <si>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</si>
  <si>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</si>
  <si>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</si>
  <si>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</si>
  <si>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</si>
  <si>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</si>
  <si>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</si>
  <si>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</si>
  <si>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</si>
  <si>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</si>
  <si>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</si>
  <si>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</si>
  <si>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</si>
  <si>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</si>
  <si>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</si>
  <si>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</si>
  <si>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</si>
  <si>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</si>
  <si>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</si>
  <si>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</si>
  <si>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</si>
  <si>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</si>
  <si>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</si>
  <si>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</si>
  <si>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</si>
  <si>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</si>
  <si>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</si>
  <si>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</si>
  <si>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</si>
  <si>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</si>
  <si>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</si>
  <si>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</si>
  <si>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</si>
  <si>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</si>
  <si>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</si>
  <si>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</si>
  <si>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</si>
  <si>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</si>
  <si>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</si>
  <si>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</si>
  <si>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</si>
  <si>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</si>
  <si>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</si>
  <si>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</si>
  <si>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</si>
  <si>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</si>
  <si>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</si>
  <si>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</si>
  <si>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</si>
  <si>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</si>
  <si>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</si>
  <si>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</si>
  <si>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</si>
  <si>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</si>
  <si>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</si>
  <si>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</si>
  <si>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</si>
  <si>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</si>
  <si>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</si>
  <si>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</si>
  <si>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</si>
  <si>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</si>
  <si>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</si>
  <si>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</si>
  <si>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</si>
  <si>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</si>
  <si>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</si>
  <si>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</si>
  <si>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</si>
  <si>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</si>
  <si>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</si>
  <si>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</si>
  <si>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</si>
  <si>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</si>
  <si>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</si>
  <si>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</si>
  <si>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</si>
  <si>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</si>
  <si>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</si>
  <si>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</si>
  <si>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</si>
  <si>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</si>
  <si>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</si>
  <si>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</si>
  <si>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</si>
  <si>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</si>
  <si>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</si>
  <si>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</si>
  <si>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</si>
  <si>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</si>
  <si>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</si>
  <si>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</si>
  <si>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</si>
  <si>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</si>
  <si>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</si>
  <si>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</si>
  <si>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</si>
  <si>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</si>
  <si>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</si>
  <si>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</si>
  <si>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</si>
  <si>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</si>
  <si>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</si>
  <si>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</si>
  <si>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</si>
  <si>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</si>
  <si>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</si>
  <si>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</si>
  <si>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</si>
  <si>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</si>
  <si>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</si>
  <si>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</si>
  <si>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</si>
  <si>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</si>
  <si>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</si>
  <si>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</si>
  <si>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</si>
  <si>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</si>
  <si>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</si>
  <si>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</si>
  <si>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</si>
  <si>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</si>
  <si>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</si>
  <si>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</si>
  <si>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</si>
  <si>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</si>
  <si>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</si>
  <si>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</si>
  <si>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</si>
  <si>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</si>
  <si>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</si>
  <si>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</si>
  <si>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</si>
  <si>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</si>
  <si>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</si>
  <si>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</si>
  <si>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</si>
  <si>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</si>
  <si>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</si>
  <si>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</si>
  <si>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</si>
  <si>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</si>
  <si>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</si>
  <si>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</si>
  <si>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</si>
  <si>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</si>
  <si>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</si>
  <si>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</si>
  <si>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</si>
  <si>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</si>
  <si>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</si>
  <si>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</si>
  <si>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</si>
  <si>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</si>
  <si>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</si>
  <si>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</si>
  <si>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</si>
  <si>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</si>
  <si>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</si>
  <si>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</si>
  <si>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Изпълн.директор: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</si>
  <si>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лв.)31.03.2006</t>
    </r>
  </si>
  <si>
    <t>Вид на отчета:</t>
  </si>
  <si>
    <t>неконсолидиран</t>
  </si>
  <si>
    <t>Период:</t>
  </si>
  <si>
    <t xml:space="preserve">                                  </t>
  </si>
  <si>
    <t xml:space="preserve">  Съставител: </t>
  </si>
  <si>
    <t>Инвестиционна компания Галата АД</t>
  </si>
  <si>
    <t>Съставител:    Нели Апостолова</t>
  </si>
  <si>
    <t>Нели Апостолова</t>
  </si>
  <si>
    <t>Съставител: Нели Апостолова</t>
  </si>
  <si>
    <t>Ръководител:   Ивайло Иванов Кузманов,  Станислав Николаев Василев</t>
  </si>
  <si>
    <t xml:space="preserve"> Станислав Василев, Ивайло Кузманов</t>
  </si>
  <si>
    <t>Ивайло Кузманов, Станислав Ва силев</t>
  </si>
  <si>
    <t>Ивайло Кузманов, Станислав Василев</t>
  </si>
  <si>
    <t>Ръководител: Ивайло Кузманов, Станислав Василев</t>
  </si>
  <si>
    <t>Ръководител: Ивайло Кузманов, Станислав    Василев</t>
  </si>
  <si>
    <t>Ръководител:  Ивайло Кузманов ,Станислав Василев</t>
  </si>
  <si>
    <t xml:space="preserve">Съставител:  Нели Апостолова  Ръководители: Ивайло Кузманов, Станислав Василев  </t>
  </si>
  <si>
    <t>30.10.2015г.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</si>
</sst>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0" borderId="19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0" xfId="63" applyNumberFormat="1" applyFont="1" applyBorder="1" applyAlignment="1" applyProtection="1">
      <alignment vertical="top" wrapText="1"/>
      <protection/>
    </xf>
    <xf numFmtId="1" fontId="10" fillId="0" borderId="21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2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23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23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2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2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2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2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14" fontId="6" fillId="0" borderId="0" xfId="63" applyNumberFormat="1" applyFont="1" applyBorder="1" applyAlignment="1" applyProtection="1">
      <alignment vertical="top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4" fontId="12" fillId="0" borderId="0" xfId="64" applyNumberFormat="1" applyFont="1" applyAlignment="1" applyProtection="1">
      <alignment wrapText="1"/>
      <protection locked="0"/>
    </xf>
    <xf numFmtId="14" fontId="12" fillId="0" borderId="0" xfId="66" applyNumberFormat="1" applyFont="1" applyAlignment="1" applyProtection="1">
      <alignment wrapText="1"/>
      <protection locked="0"/>
    </xf>
    <xf numFmtId="14" fontId="11" fillId="0" borderId="0" xfId="61" applyNumberFormat="1" applyFont="1" applyProtection="1">
      <alignment/>
      <protection locked="0"/>
    </xf>
    <xf numFmtId="14" fontId="12" fillId="0" borderId="0" xfId="58" applyNumberFormat="1" applyFont="1" applyAlignment="1" applyProtection="1">
      <alignment horizontal="left" vertical="center" wrapText="1"/>
      <protection locked="0"/>
    </xf>
    <xf numFmtId="14" fontId="12" fillId="0" borderId="0" xfId="62" applyNumberFormat="1" applyFont="1" applyProtection="1">
      <alignment/>
      <protection locked="0"/>
    </xf>
    <xf numFmtId="14" fontId="6" fillId="0" borderId="0" xfId="60" applyNumberFormat="1" applyFont="1">
      <alignment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  <xf numFmtId="14" fontId="11" fillId="0" borderId="0" xfId="66" applyNumberFormat="1" applyFont="1" applyBorder="1" applyAlignment="1" applyProtection="1">
      <alignment vertical="center" wrapText="1"/>
      <protection locked="0"/>
    </xf>
    <xf numFmtId="0" fontId="5" fillId="0" borderId="0" xfId="60" applyFont="1" applyFill="1" applyBorder="1" applyAlignment="1">
      <alignment vertical="center" wrapText="1"/>
      <protection/>
    </xf>
    <xf numFmtId="49" fontId="5" fillId="0" borderId="0" xfId="61" applyNumberFormat="1" applyFont="1" applyFill="1" applyBorder="1" applyAlignment="1">
      <alignment vertical="justify"/>
      <protection/>
    </xf>
    <xf numFmtId="0" fontId="6" fillId="0" borderId="0" xfId="61" applyFont="1" applyFill="1" applyBorder="1" applyAlignment="1">
      <alignment vertical="justify"/>
      <protection/>
    </xf>
    <xf numFmtId="0" fontId="5" fillId="0" borderId="0" xfId="61" applyFont="1" applyFill="1" applyBorder="1" applyAlignment="1">
      <alignment horizontal="right" vertical="justify"/>
      <protection/>
    </xf>
    <xf numFmtId="0" fontId="6" fillId="0" borderId="0" xfId="62" applyFont="1" applyFill="1" applyBorder="1">
      <alignment/>
      <protection/>
    </xf>
    <xf numFmtId="49" fontId="5" fillId="0" borderId="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49" fontId="5" fillId="0" borderId="0" xfId="60" applyNumberFormat="1" applyFont="1" applyFill="1" applyBorder="1" applyAlignment="1">
      <alignment horizontal="left" vertical="center" wrapText="1"/>
      <protection/>
    </xf>
    <xf numFmtId="1" fontId="6" fillId="0" borderId="0" xfId="60" applyNumberFormat="1" applyFont="1" applyFill="1" applyBorder="1" applyAlignment="1">
      <alignment horizontal="right" vertical="center" wrapText="1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49" fontId="12" fillId="0" borderId="0" xfId="60" applyNumberFormat="1" applyFont="1" applyFill="1" applyBorder="1" applyAlignment="1">
      <alignment horizontal="center" vertical="center" wrapText="1"/>
      <protection/>
    </xf>
    <xf numFmtId="1" fontId="6" fillId="0" borderId="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0" xfId="60" applyNumberFormat="1" applyFont="1" applyFill="1" applyBorder="1" applyAlignment="1" applyProtection="1">
      <alignment horizontal="right" vertical="center" wrapText="1"/>
      <protection/>
    </xf>
    <xf numFmtId="0" fontId="7" fillId="0" borderId="0" xfId="60" applyFont="1" applyFill="1" applyBorder="1" applyAlignment="1">
      <alignment horizontal="right" vertical="center" wrapText="1"/>
      <protection/>
    </xf>
    <xf numFmtId="49" fontId="13" fillId="0" borderId="0" xfId="60" applyNumberFormat="1" applyFont="1" applyFill="1" applyBorder="1" applyAlignment="1">
      <alignment horizontal="center" vertical="center" wrapText="1"/>
      <protection/>
    </xf>
    <xf numFmtId="49" fontId="17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left" vertical="center" wrapText="1"/>
      <protection/>
    </xf>
    <xf numFmtId="14" fontId="8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0" applyNumberFormat="1" applyFont="1" applyAlignment="1" applyProtection="1">
      <alignment horizontal="left" vertical="top"/>
      <protection locked="0"/>
    </xf>
    <xf numFmtId="14" fontId="5" fillId="0" borderId="0" xfId="60" applyNumberFormat="1" applyFont="1" applyProtection="1">
      <alignment/>
      <protection locked="0"/>
    </xf>
    <xf numFmtId="14" fontId="11" fillId="0" borderId="0" xfId="59" applyNumberFormat="1" applyFont="1" applyAlignment="1" applyProtection="1">
      <alignment vertical="center" wrapText="1"/>
      <protection locked="0"/>
    </xf>
    <xf numFmtId="1" fontId="10" fillId="0" borderId="0" xfId="63" applyNumberFormat="1" applyFont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14" fontId="8" fillId="0" borderId="0" xfId="63" applyNumberFormat="1" applyFont="1" applyBorder="1" applyAlignment="1" applyProtection="1">
      <alignment vertical="top" wrapText="1"/>
      <protection locked="0"/>
    </xf>
    <xf numFmtId="0" fontId="10" fillId="0" borderId="23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2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4" fontId="11" fillId="0" borderId="0" xfId="58" applyNumberFormat="1" applyFont="1" applyBorder="1" applyAlignment="1" applyProtection="1">
      <alignment horizontal="left" vertical="center" wrapText="1"/>
      <protection locked="0"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" fontId="12" fillId="0" borderId="0" xfId="66" applyNumberFormat="1" applyFont="1" applyBorder="1" applyProtection="1">
      <alignment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47">
      <selection activeCell="B106" sqref="B106"/>
    </sheetView>
  </sheetViews>
  <sheetFormatPr defaultColWidth="9.37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375" style="171" customWidth="1"/>
    <col min="7" max="7" width="12.625" style="166" customWidth="1"/>
    <col min="8" max="8" width="18.625" style="172" customWidth="1"/>
    <col min="9" max="9" width="3.375" style="147" customWidth="1"/>
    <col min="10" max="16384" width="9.375" style="147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600" t="s">
        <v>382</v>
      </c>
      <c r="B3" s="601"/>
      <c r="C3" s="601"/>
      <c r="D3" s="601"/>
      <c r="E3" s="456" t="s">
        <v>863</v>
      </c>
      <c r="F3" s="214" t="s">
        <v>2</v>
      </c>
      <c r="G3" s="169"/>
      <c r="H3" s="455">
        <v>202780647</v>
      </c>
    </row>
    <row r="4" spans="1:8" ht="15">
      <c r="A4" s="600" t="s">
        <v>858</v>
      </c>
      <c r="B4" s="607"/>
      <c r="C4" s="607"/>
      <c r="D4" s="607"/>
      <c r="E4" s="498" t="s">
        <v>859</v>
      </c>
      <c r="F4" s="603" t="s">
        <v>3</v>
      </c>
      <c r="G4" s="604"/>
      <c r="H4" s="455">
        <v>1507</v>
      </c>
    </row>
    <row r="5" spans="1:8" ht="15">
      <c r="A5" s="602" t="s">
        <v>860</v>
      </c>
      <c r="B5" s="601"/>
      <c r="C5" s="601"/>
      <c r="D5" s="601"/>
      <c r="E5" s="499">
        <v>42277</v>
      </c>
      <c r="F5" s="167"/>
      <c r="G5" s="168"/>
      <c r="H5" s="216" t="s">
        <v>5</v>
      </c>
    </row>
    <row r="6" spans="1:8" ht="15.75" thickBot="1">
      <c r="A6" s="148"/>
      <c r="B6" s="148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/>
      <c r="D11" s="149"/>
      <c r="E11" s="234" t="s">
        <v>21</v>
      </c>
      <c r="F11" s="239" t="s">
        <v>22</v>
      </c>
      <c r="G11" s="150">
        <v>68571</v>
      </c>
      <c r="H11" s="150">
        <v>68571</v>
      </c>
    </row>
    <row r="12" spans="1:8" ht="15">
      <c r="A12" s="232" t="s">
        <v>23</v>
      </c>
      <c r="B12" s="238" t="s">
        <v>24</v>
      </c>
      <c r="C12" s="149"/>
      <c r="D12" s="149"/>
      <c r="E12" s="234" t="s">
        <v>25</v>
      </c>
      <c r="F12" s="239" t="s">
        <v>26</v>
      </c>
      <c r="G12" s="151">
        <v>0</v>
      </c>
      <c r="H12" s="151">
        <v>0</v>
      </c>
    </row>
    <row r="13" spans="1:8" ht="15">
      <c r="A13" s="232" t="s">
        <v>27</v>
      </c>
      <c r="B13" s="238" t="s">
        <v>28</v>
      </c>
      <c r="C13" s="149">
        <f>198-134+-2</f>
        <v>62</v>
      </c>
      <c r="D13" s="149">
        <f>201+-134</f>
        <v>67</v>
      </c>
      <c r="E13" s="234" t="s">
        <v>29</v>
      </c>
      <c r="F13" s="239" t="s">
        <v>30</v>
      </c>
      <c r="G13" s="151">
        <v>0</v>
      </c>
      <c r="H13" s="151">
        <v>0</v>
      </c>
    </row>
    <row r="14" spans="1:8" ht="15">
      <c r="A14" s="232" t="s">
        <v>31</v>
      </c>
      <c r="B14" s="238" t="s">
        <v>32</v>
      </c>
      <c r="C14" s="149"/>
      <c r="D14" s="149"/>
      <c r="E14" s="240" t="s">
        <v>33</v>
      </c>
      <c r="F14" s="239" t="s">
        <v>34</v>
      </c>
      <c r="G14" s="313">
        <v>0</v>
      </c>
      <c r="H14" s="313">
        <v>0</v>
      </c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>
        <v>0</v>
      </c>
      <c r="H15" s="313">
        <v>0</v>
      </c>
    </row>
    <row r="16" spans="1:8" ht="15">
      <c r="A16" s="232" t="s">
        <v>39</v>
      </c>
      <c r="B16" s="241" t="s">
        <v>40</v>
      </c>
      <c r="C16" s="149"/>
      <c r="D16" s="149"/>
      <c r="E16" s="240" t="s">
        <v>41</v>
      </c>
      <c r="F16" s="239" t="s">
        <v>42</v>
      </c>
      <c r="G16" s="313">
        <v>0</v>
      </c>
      <c r="H16" s="313">
        <v>0</v>
      </c>
    </row>
    <row r="17" spans="1:18" ht="25.5">
      <c r="A17" s="232" t="s">
        <v>43</v>
      </c>
      <c r="B17" s="238" t="s">
        <v>44</v>
      </c>
      <c r="C17" s="149">
        <v>134</v>
      </c>
      <c r="D17" s="149">
        <v>134</v>
      </c>
      <c r="E17" s="240" t="s">
        <v>45</v>
      </c>
      <c r="F17" s="242" t="s">
        <v>46</v>
      </c>
      <c r="G17" s="152">
        <f>G11+G14+G15+G16</f>
        <v>68571</v>
      </c>
      <c r="H17" s="152">
        <f>H11+H14+H15+H16</f>
        <v>68571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196</v>
      </c>
      <c r="D19" s="153">
        <f>SUM(D11:D18)</f>
        <v>201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>
        <v>74026</v>
      </c>
      <c r="D20" s="149">
        <v>74026</v>
      </c>
      <c r="E20" s="234" t="s">
        <v>56</v>
      </c>
      <c r="F20" s="239" t="s">
        <v>57</v>
      </c>
      <c r="G20" s="156">
        <v>0</v>
      </c>
      <c r="H20" s="156">
        <v>0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6857</v>
      </c>
      <c r="H21" s="154">
        <f>SUM(H22:H24)</f>
        <v>6857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/>
      <c r="H22" s="150"/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>
        <v>6857</v>
      </c>
      <c r="H23" s="150">
        <v>6857</v>
      </c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/>
      <c r="H24" s="150"/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6857</v>
      </c>
      <c r="H25" s="152">
        <f>H19+H20+H21</f>
        <v>6857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>
        <v>567</v>
      </c>
      <c r="D26" s="149">
        <v>567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567</v>
      </c>
      <c r="D27" s="153">
        <f>SUM(D23:D26)</f>
        <v>567</v>
      </c>
      <c r="E27" s="250" t="s">
        <v>82</v>
      </c>
      <c r="F27" s="239" t="s">
        <v>83</v>
      </c>
      <c r="G27" s="152">
        <f>SUM(G28:G30)</f>
        <v>1104</v>
      </c>
      <c r="H27" s="152">
        <f>SUM(H28:H30)</f>
        <v>1145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1104</v>
      </c>
      <c r="H28" s="150">
        <v>1145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/>
      <c r="H29" s="313"/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>
        <v>0</v>
      </c>
    </row>
    <row r="31" spans="1:13" ht="15">
      <c r="A31" s="232" t="s">
        <v>93</v>
      </c>
      <c r="B31" s="238" t="s">
        <v>94</v>
      </c>
      <c r="C31" s="314"/>
      <c r="D31" s="314">
        <v>0</v>
      </c>
      <c r="E31" s="250" t="s">
        <v>95</v>
      </c>
      <c r="F31" s="239" t="s">
        <v>96</v>
      </c>
      <c r="G31" s="150"/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/>
      <c r="H32" s="313"/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1104</v>
      </c>
      <c r="H33" s="152">
        <f>H27+H31+H32</f>
        <v>1145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845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76532</v>
      </c>
      <c r="H36" s="152">
        <f>H25+H17+H33</f>
        <v>76573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>
        <v>0</v>
      </c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49"/>
      <c r="D42" s="149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>
        <v>0</v>
      </c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74789</v>
      </c>
      <c r="D55" s="153">
        <f>D19+D20+D21+D27+D32+D45+D51+D53+D54</f>
        <v>74794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/>
      <c r="D58" s="149"/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599</v>
      </c>
      <c r="H61" s="152">
        <f>SUM(H62:H68)</f>
        <v>576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0</v>
      </c>
      <c r="H62" s="150">
        <v>2</v>
      </c>
    </row>
    <row r="63" spans="1:13" ht="15">
      <c r="A63" s="232" t="s">
        <v>194</v>
      </c>
      <c r="B63" s="238" t="s">
        <v>195</v>
      </c>
      <c r="C63" s="149"/>
      <c r="D63" s="149"/>
      <c r="E63" s="234" t="s">
        <v>196</v>
      </c>
      <c r="F63" s="239" t="s">
        <v>197</v>
      </c>
      <c r="G63" s="150">
        <v>562</v>
      </c>
      <c r="H63" s="150">
        <v>533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0</v>
      </c>
      <c r="D64" s="153">
        <f>SUM(D58:D63)</f>
        <v>0</v>
      </c>
      <c r="E64" s="234" t="s">
        <v>199</v>
      </c>
      <c r="F64" s="239" t="s">
        <v>200</v>
      </c>
      <c r="G64" s="150">
        <v>35</v>
      </c>
      <c r="H64" s="150">
        <v>38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2</v>
      </c>
      <c r="H66" s="150">
        <v>3</v>
      </c>
    </row>
    <row r="67" spans="1:8" ht="15">
      <c r="A67" s="232" t="s">
        <v>206</v>
      </c>
      <c r="B67" s="238" t="s">
        <v>207</v>
      </c>
      <c r="C67" s="149">
        <v>0</v>
      </c>
      <c r="D67" s="149"/>
      <c r="E67" s="234" t="s">
        <v>208</v>
      </c>
      <c r="F67" s="239" t="s">
        <v>209</v>
      </c>
      <c r="G67" s="150"/>
      <c r="H67" s="150"/>
    </row>
    <row r="68" spans="1:8" ht="15">
      <c r="A68" s="232" t="s">
        <v>210</v>
      </c>
      <c r="B68" s="238" t="s">
        <v>211</v>
      </c>
      <c r="C68" s="149">
        <v>4</v>
      </c>
      <c r="D68" s="149">
        <v>70</v>
      </c>
      <c r="E68" s="234" t="s">
        <v>212</v>
      </c>
      <c r="F68" s="239" t="s">
        <v>213</v>
      </c>
      <c r="G68" s="150">
        <v>0</v>
      </c>
      <c r="H68" s="150"/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0</v>
      </c>
      <c r="H69" s="150"/>
    </row>
    <row r="70" spans="1:8" ht="15">
      <c r="A70" s="232" t="s">
        <v>217</v>
      </c>
      <c r="B70" s="238" t="s">
        <v>218</v>
      </c>
      <c r="C70" s="149">
        <v>624</v>
      </c>
      <c r="D70" s="149">
        <v>550</v>
      </c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8">
        <f>G59+G60+G61+G69+G70</f>
        <v>599</v>
      </c>
      <c r="H71" s="158">
        <f>H59+H60+H61+H69+H70</f>
        <v>576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>
        <v>0</v>
      </c>
      <c r="D72" s="149">
        <v>3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0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1200</v>
      </c>
      <c r="D74" s="149">
        <v>1200</v>
      </c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1828</v>
      </c>
      <c r="D75" s="153">
        <f>SUM(D67:D74)</f>
        <v>1823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59">
        <f>G71+G74+G75+G76</f>
        <v>599</v>
      </c>
      <c r="H79" s="159">
        <f>H71+H74+H75+H76</f>
        <v>576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0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11</v>
      </c>
      <c r="D87" s="149">
        <v>46</v>
      </c>
      <c r="E87" s="160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503</v>
      </c>
      <c r="D88" s="149">
        <f>532+-46</f>
        <v>486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514</v>
      </c>
      <c r="D91" s="153">
        <f>SUM(D87:D90)</f>
        <v>532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2342</v>
      </c>
      <c r="D93" s="153">
        <f>D64+D75+D84+D91+D92</f>
        <v>2355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1">
        <f>C93+C55</f>
        <v>77131</v>
      </c>
      <c r="D94" s="161">
        <f>D93+D55</f>
        <v>77149</v>
      </c>
      <c r="E94" s="444" t="s">
        <v>269</v>
      </c>
      <c r="F94" s="286" t="s">
        <v>270</v>
      </c>
      <c r="G94" s="162">
        <f>G36+G39+G55+G79</f>
        <v>77131</v>
      </c>
      <c r="H94" s="162">
        <f>H36+H39+H55+H79</f>
        <v>77149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4"/>
      <c r="G95" s="145"/>
      <c r="H95" s="146"/>
      <c r="M95" s="155"/>
    </row>
    <row r="96" spans="1:13" ht="15">
      <c r="A96" s="427" t="s">
        <v>846</v>
      </c>
      <c r="B96" s="428"/>
      <c r="C96" s="148"/>
      <c r="D96" s="148"/>
      <c r="E96" s="429"/>
      <c r="F96" s="167"/>
      <c r="G96" s="599">
        <f>C94+-G94</f>
        <v>0</v>
      </c>
      <c r="H96" s="169"/>
      <c r="M96" s="155"/>
    </row>
    <row r="97" spans="1:13" ht="15">
      <c r="A97" s="427"/>
      <c r="B97" s="428"/>
      <c r="C97" s="148"/>
      <c r="D97" s="148"/>
      <c r="E97" s="429"/>
      <c r="F97" s="167"/>
      <c r="G97" s="168"/>
      <c r="H97" s="169"/>
      <c r="M97" s="155"/>
    </row>
    <row r="98" spans="1:13" ht="15">
      <c r="A98" s="595" t="s">
        <v>875</v>
      </c>
      <c r="B98" s="428"/>
      <c r="C98" s="605" t="s">
        <v>864</v>
      </c>
      <c r="D98" s="605"/>
      <c r="E98" s="605"/>
      <c r="F98" s="167"/>
      <c r="G98" s="168"/>
      <c r="H98" s="169"/>
      <c r="M98" s="155"/>
    </row>
    <row r="99" spans="3:8" ht="15">
      <c r="C99" s="565" t="s">
        <v>158</v>
      </c>
      <c r="D99" s="170"/>
      <c r="E99" s="605" t="s">
        <v>867</v>
      </c>
      <c r="F99" s="606"/>
      <c r="G99" s="606"/>
      <c r="H99" s="169"/>
    </row>
    <row r="100" spans="1:5" ht="15">
      <c r="A100" s="565"/>
      <c r="B100" s="170"/>
      <c r="C100" s="605"/>
      <c r="D100" s="606"/>
      <c r="E100" s="606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E99:G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" top="0.49" bottom="0.38" header="0.28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6">
      <selection activeCell="A48" sqref="A48"/>
    </sheetView>
  </sheetViews>
  <sheetFormatPr defaultColWidth="9.37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625" style="539" customWidth="1"/>
    <col min="5" max="5" width="37.375" style="562" customWidth="1"/>
    <col min="6" max="6" width="9.00390625" style="562" customWidth="1"/>
    <col min="7" max="7" width="11.625" style="539" customWidth="1"/>
    <col min="8" max="8" width="13.125" style="539" customWidth="1"/>
    <col min="9" max="16384" width="9.375" style="539" customWidth="1"/>
  </cols>
  <sheetData>
    <row r="1" spans="1:8" ht="12">
      <c r="A1" s="457" t="s">
        <v>272</v>
      </c>
      <c r="B1" s="457"/>
      <c r="C1" s="458"/>
      <c r="D1" s="459"/>
      <c r="E1" s="460"/>
      <c r="F1" s="460"/>
      <c r="G1" s="538"/>
      <c r="H1" s="538"/>
    </row>
    <row r="2" spans="1:8" ht="15">
      <c r="A2" s="461" t="s">
        <v>1</v>
      </c>
      <c r="B2" s="610" t="str">
        <f>'справка №1-БАЛАНС'!E3</f>
        <v>Инвестиционна компания Галата АД</v>
      </c>
      <c r="C2" s="610"/>
      <c r="D2" s="610"/>
      <c r="E2" s="610"/>
      <c r="F2" s="612" t="s">
        <v>2</v>
      </c>
      <c r="G2" s="612"/>
      <c r="H2" s="520">
        <f>'справка №1-БАЛАНС'!H3</f>
        <v>202780647</v>
      </c>
    </row>
    <row r="3" spans="1:8" ht="15">
      <c r="A3" s="461" t="s">
        <v>273</v>
      </c>
      <c r="B3" s="610" t="str">
        <f>'справка №1-БАЛАНС'!E4</f>
        <v>неконсолидиран</v>
      </c>
      <c r="C3" s="610"/>
      <c r="D3" s="610"/>
      <c r="E3" s="610"/>
      <c r="F3" s="540" t="s">
        <v>3</v>
      </c>
      <c r="G3" s="521"/>
      <c r="H3" s="521">
        <f>'справка №1-БАЛАНС'!H4</f>
        <v>1507</v>
      </c>
    </row>
    <row r="4" spans="1:8" ht="17.25" customHeight="1">
      <c r="A4" s="461" t="s">
        <v>4</v>
      </c>
      <c r="B4" s="611">
        <f>'справка №1-БАЛАНС'!E5</f>
        <v>42277</v>
      </c>
      <c r="C4" s="611"/>
      <c r="D4" s="611"/>
      <c r="E4" s="311"/>
      <c r="F4" s="460"/>
      <c r="G4" s="538"/>
      <c r="H4" s="541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2"/>
      <c r="H7" s="542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2"/>
      <c r="H8" s="542"/>
    </row>
    <row r="9" spans="1:8" ht="12">
      <c r="A9" s="295" t="s">
        <v>281</v>
      </c>
      <c r="B9" s="296" t="s">
        <v>282</v>
      </c>
      <c r="C9" s="44">
        <v>1</v>
      </c>
      <c r="D9" s="44"/>
      <c r="E9" s="295" t="s">
        <v>283</v>
      </c>
      <c r="F9" s="543" t="s">
        <v>284</v>
      </c>
      <c r="G9" s="544"/>
      <c r="H9" s="544"/>
    </row>
    <row r="10" spans="1:8" ht="12">
      <c r="A10" s="295" t="s">
        <v>285</v>
      </c>
      <c r="B10" s="296" t="s">
        <v>286</v>
      </c>
      <c r="C10" s="44">
        <v>54</v>
      </c>
      <c r="D10" s="44">
        <v>32</v>
      </c>
      <c r="E10" s="295" t="s">
        <v>287</v>
      </c>
      <c r="F10" s="543" t="s">
        <v>288</v>
      </c>
      <c r="G10" s="544"/>
      <c r="H10" s="544"/>
    </row>
    <row r="11" spans="1:8" ht="12">
      <c r="A11" s="295" t="s">
        <v>289</v>
      </c>
      <c r="B11" s="296" t="s">
        <v>290</v>
      </c>
      <c r="C11" s="44">
        <v>8</v>
      </c>
      <c r="D11" s="44"/>
      <c r="E11" s="297" t="s">
        <v>291</v>
      </c>
      <c r="F11" s="543" t="s">
        <v>292</v>
      </c>
      <c r="G11" s="544">
        <v>122</v>
      </c>
      <c r="H11" s="544">
        <v>6</v>
      </c>
    </row>
    <row r="12" spans="1:8" ht="12">
      <c r="A12" s="295" t="s">
        <v>293</v>
      </c>
      <c r="B12" s="296" t="s">
        <v>294</v>
      </c>
      <c r="C12" s="44">
        <v>30</v>
      </c>
      <c r="D12" s="44">
        <v>32</v>
      </c>
      <c r="E12" s="297" t="s">
        <v>77</v>
      </c>
      <c r="F12" s="543" t="s">
        <v>295</v>
      </c>
      <c r="G12" s="544"/>
      <c r="H12" s="544"/>
    </row>
    <row r="13" spans="1:18" ht="12">
      <c r="A13" s="295" t="s">
        <v>296</v>
      </c>
      <c r="B13" s="296" t="s">
        <v>297</v>
      </c>
      <c r="C13" s="44">
        <v>3</v>
      </c>
      <c r="D13" s="44">
        <v>3</v>
      </c>
      <c r="E13" s="298" t="s">
        <v>50</v>
      </c>
      <c r="F13" s="545" t="s">
        <v>298</v>
      </c>
      <c r="G13" s="542">
        <f>SUM(G9:G12)</f>
        <v>122</v>
      </c>
      <c r="H13" s="542">
        <f>SUM(H9:H12)</f>
        <v>6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5" t="s">
        <v>299</v>
      </c>
      <c r="B14" s="296" t="s">
        <v>300</v>
      </c>
      <c r="C14" s="44"/>
      <c r="D14" s="44"/>
      <c r="E14" s="297"/>
      <c r="F14" s="546"/>
      <c r="G14" s="547"/>
      <c r="H14" s="547"/>
    </row>
    <row r="15" spans="1:8" ht="24">
      <c r="A15" s="295" t="s">
        <v>301</v>
      </c>
      <c r="B15" s="296" t="s">
        <v>302</v>
      </c>
      <c r="C15" s="45"/>
      <c r="D15" s="44"/>
      <c r="E15" s="293" t="s">
        <v>303</v>
      </c>
      <c r="F15" s="548" t="s">
        <v>304</v>
      </c>
      <c r="G15" s="544"/>
      <c r="H15" s="544"/>
    </row>
    <row r="16" spans="1:8" ht="12">
      <c r="A16" s="295" t="s">
        <v>305</v>
      </c>
      <c r="B16" s="296" t="s">
        <v>306</v>
      </c>
      <c r="C16" s="45">
        <v>52</v>
      </c>
      <c r="D16" s="45">
        <v>66</v>
      </c>
      <c r="E16" s="295" t="s">
        <v>307</v>
      </c>
      <c r="F16" s="546" t="s">
        <v>308</v>
      </c>
      <c r="G16" s="549"/>
      <c r="H16" s="549"/>
    </row>
    <row r="17" spans="1:8" ht="12">
      <c r="A17" s="299" t="s">
        <v>309</v>
      </c>
      <c r="B17" s="296" t="s">
        <v>310</v>
      </c>
      <c r="C17" s="46"/>
      <c r="D17" s="46"/>
      <c r="E17" s="293"/>
      <c r="F17" s="301"/>
      <c r="G17" s="547"/>
      <c r="H17" s="547"/>
    </row>
    <row r="18" spans="1:8" ht="12">
      <c r="A18" s="299" t="s">
        <v>311</v>
      </c>
      <c r="B18" s="296" t="s">
        <v>312</v>
      </c>
      <c r="C18" s="46"/>
      <c r="D18" s="46"/>
      <c r="E18" s="293" t="s">
        <v>313</v>
      </c>
      <c r="F18" s="301"/>
      <c r="G18" s="547"/>
      <c r="H18" s="547"/>
    </row>
    <row r="19" spans="1:15" ht="12">
      <c r="A19" s="298" t="s">
        <v>50</v>
      </c>
      <c r="B19" s="300" t="s">
        <v>314</v>
      </c>
      <c r="C19" s="47">
        <f>SUM(C9:C15)+C16</f>
        <v>148</v>
      </c>
      <c r="D19" s="47">
        <f>SUM(D9:D15)+D16</f>
        <v>133</v>
      </c>
      <c r="E19" s="301" t="s">
        <v>315</v>
      </c>
      <c r="F19" s="546" t="s">
        <v>316</v>
      </c>
      <c r="G19" s="544">
        <v>34</v>
      </c>
      <c r="H19" s="544">
        <v>35</v>
      </c>
      <c r="I19" s="538"/>
      <c r="J19" s="538"/>
      <c r="K19" s="538"/>
      <c r="L19" s="538"/>
      <c r="M19" s="538"/>
      <c r="N19" s="538"/>
      <c r="O19" s="538"/>
    </row>
    <row r="20" spans="1:8" ht="12">
      <c r="A20" s="293"/>
      <c r="B20" s="296"/>
      <c r="C20" s="312"/>
      <c r="D20" s="312"/>
      <c r="E20" s="299" t="s">
        <v>317</v>
      </c>
      <c r="F20" s="546" t="s">
        <v>318</v>
      </c>
      <c r="G20" s="544"/>
      <c r="H20" s="544"/>
    </row>
    <row r="21" spans="1:8" ht="24">
      <c r="A21" s="293" t="s">
        <v>319</v>
      </c>
      <c r="B21" s="302"/>
      <c r="C21" s="312"/>
      <c r="D21" s="312"/>
      <c r="E21" s="295" t="s">
        <v>320</v>
      </c>
      <c r="F21" s="546" t="s">
        <v>321</v>
      </c>
      <c r="G21" s="544"/>
      <c r="H21" s="544"/>
    </row>
    <row r="22" spans="1:8" ht="24">
      <c r="A22" s="301" t="s">
        <v>322</v>
      </c>
      <c r="B22" s="302" t="s">
        <v>323</v>
      </c>
      <c r="C22" s="44">
        <v>31</v>
      </c>
      <c r="D22" s="44">
        <v>67</v>
      </c>
      <c r="E22" s="301" t="s">
        <v>324</v>
      </c>
      <c r="F22" s="546" t="s">
        <v>325</v>
      </c>
      <c r="G22" s="544"/>
      <c r="H22" s="544"/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6" t="s">
        <v>329</v>
      </c>
      <c r="G23" s="544"/>
      <c r="H23" s="544"/>
    </row>
    <row r="24" spans="1:18" ht="12">
      <c r="A24" s="295" t="s">
        <v>330</v>
      </c>
      <c r="B24" s="302" t="s">
        <v>331</v>
      </c>
      <c r="C24" s="44"/>
      <c r="D24" s="44"/>
      <c r="E24" s="298" t="s">
        <v>102</v>
      </c>
      <c r="F24" s="548" t="s">
        <v>332</v>
      </c>
      <c r="G24" s="542">
        <f>SUM(G19:G23)</f>
        <v>34</v>
      </c>
      <c r="H24" s="542">
        <f>SUM(H19:H23)</f>
        <v>35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5" t="s">
        <v>77</v>
      </c>
      <c r="B25" s="302" t="s">
        <v>333</v>
      </c>
      <c r="C25" s="44">
        <v>18</v>
      </c>
      <c r="D25" s="44">
        <v>13</v>
      </c>
      <c r="E25" s="299"/>
      <c r="F25" s="301"/>
      <c r="G25" s="547"/>
      <c r="H25" s="547"/>
    </row>
    <row r="26" spans="1:14" ht="12">
      <c r="A26" s="298" t="s">
        <v>75</v>
      </c>
      <c r="B26" s="303" t="s">
        <v>334</v>
      </c>
      <c r="C26" s="47">
        <f>SUM(C22:C25)</f>
        <v>49</v>
      </c>
      <c r="D26" s="47">
        <f>SUM(D22:D25)</f>
        <v>80</v>
      </c>
      <c r="E26" s="295"/>
      <c r="F26" s="301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298"/>
      <c r="B27" s="303"/>
      <c r="C27" s="312"/>
      <c r="D27" s="312"/>
      <c r="E27" s="295"/>
      <c r="F27" s="301"/>
      <c r="G27" s="547"/>
      <c r="H27" s="547"/>
    </row>
    <row r="28" spans="1:18" ht="12">
      <c r="A28" s="125" t="s">
        <v>335</v>
      </c>
      <c r="B28" s="290" t="s">
        <v>336</v>
      </c>
      <c r="C28" s="48">
        <f>C26+C19</f>
        <v>197</v>
      </c>
      <c r="D28" s="48">
        <f>D26+D19</f>
        <v>213</v>
      </c>
      <c r="E28" s="125" t="s">
        <v>337</v>
      </c>
      <c r="F28" s="548" t="s">
        <v>338</v>
      </c>
      <c r="G28" s="542">
        <f>G13+G15+G24</f>
        <v>156</v>
      </c>
      <c r="H28" s="542">
        <f>H13+H15+H24</f>
        <v>41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5"/>
      <c r="B29" s="290"/>
      <c r="C29" s="312"/>
      <c r="D29" s="312"/>
      <c r="E29" s="125"/>
      <c r="F29" s="546"/>
      <c r="G29" s="547"/>
      <c r="H29" s="547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8" t="s">
        <v>342</v>
      </c>
      <c r="G30" s="51">
        <f>IF((C28-G28)&gt;0,C28-G28,0)</f>
        <v>41</v>
      </c>
      <c r="H30" s="51">
        <f>IF((D28-H28)&gt;0,D28-H28,0)</f>
        <v>172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847</v>
      </c>
      <c r="B31" s="303" t="s">
        <v>343</v>
      </c>
      <c r="C31" s="44"/>
      <c r="D31" s="44"/>
      <c r="E31" s="293" t="s">
        <v>850</v>
      </c>
      <c r="F31" s="546" t="s">
        <v>344</v>
      </c>
      <c r="G31" s="544"/>
      <c r="H31" s="544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6" t="s">
        <v>348</v>
      </c>
      <c r="G32" s="544"/>
      <c r="H32" s="544"/>
    </row>
    <row r="33" spans="1:18" ht="12">
      <c r="A33" s="126" t="s">
        <v>349</v>
      </c>
      <c r="B33" s="303" t="s">
        <v>350</v>
      </c>
      <c r="C33" s="47">
        <f>C28+C31+C32</f>
        <v>197</v>
      </c>
      <c r="D33" s="47">
        <f>D28+D31+D32</f>
        <v>213</v>
      </c>
      <c r="E33" s="125" t="s">
        <v>351</v>
      </c>
      <c r="F33" s="548" t="s">
        <v>352</v>
      </c>
      <c r="G33" s="51">
        <f>G32+G31+G28</f>
        <v>156</v>
      </c>
      <c r="H33" s="51">
        <f>H32+H31+H28</f>
        <v>41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8" t="s">
        <v>356</v>
      </c>
      <c r="G34" s="542">
        <f>IF((C33-G33)&gt;0,C33-G33,0)</f>
        <v>41</v>
      </c>
      <c r="H34" s="542">
        <f>IF((D33-H33)&gt;0,D33-H33,0)</f>
        <v>172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7"/>
      <c r="H36" s="547"/>
    </row>
    <row r="37" spans="1:8" ht="24">
      <c r="A37" s="306" t="s">
        <v>361</v>
      </c>
      <c r="B37" s="307" t="s">
        <v>362</v>
      </c>
      <c r="C37" s="426"/>
      <c r="D37" s="426"/>
      <c r="E37" s="305"/>
      <c r="F37" s="551"/>
      <c r="G37" s="547"/>
      <c r="H37" s="547"/>
    </row>
    <row r="38" spans="1:8" ht="12">
      <c r="A38" s="308" t="s">
        <v>363</v>
      </c>
      <c r="B38" s="307" t="s">
        <v>364</v>
      </c>
      <c r="C38" s="124">
        <v>0</v>
      </c>
      <c r="D38" s="124"/>
      <c r="E38" s="305"/>
      <c r="F38" s="551"/>
      <c r="G38" s="547"/>
      <c r="H38" s="547"/>
    </row>
    <row r="39" spans="1:18" ht="12">
      <c r="A39" s="309" t="s">
        <v>365</v>
      </c>
      <c r="B39" s="127" t="s">
        <v>366</v>
      </c>
      <c r="C39" s="454">
        <f>+IF((G33-C33-C35)&gt;0,G33-C33-C35,0)</f>
        <v>0</v>
      </c>
      <c r="D39" s="454">
        <f>+IF((H33-D33-D35)&gt;0,H33-D33-D35,0)</f>
        <v>0</v>
      </c>
      <c r="E39" s="310" t="s">
        <v>367</v>
      </c>
      <c r="F39" s="552" t="s">
        <v>368</v>
      </c>
      <c r="G39" s="553">
        <f>IF(G34&gt;0,IF(C35+G34&lt;0,0,C35+G34),IF(C34-C35&lt;0,C35-C34,0))</f>
        <v>41</v>
      </c>
      <c r="H39" s="553">
        <f>IF(H34&gt;0,IF(D35+H34&lt;0,0,D35+H34),IF(D34-D35&lt;0,D35-D34,0))</f>
        <v>172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2" t="s">
        <v>371</v>
      </c>
      <c r="G40" s="544"/>
      <c r="H40" s="544"/>
    </row>
    <row r="41" spans="1:18" ht="12">
      <c r="A41" s="125" t="s">
        <v>372</v>
      </c>
      <c r="B41" s="289" t="s">
        <v>373</v>
      </c>
      <c r="C41" s="50">
        <f>IF(C39-C40&gt;0,C39-C40,0)</f>
        <v>0</v>
      </c>
      <c r="D41" s="50">
        <f>IF(D39-D40&gt;0,D39-D40,0)</f>
        <v>0</v>
      </c>
      <c r="E41" s="125" t="s">
        <v>374</v>
      </c>
      <c r="F41" s="552" t="s">
        <v>375</v>
      </c>
      <c r="G41" s="50">
        <f>IF(G39-G40&gt;0,G39-G40,0)</f>
        <v>41</v>
      </c>
      <c r="H41" s="50">
        <f>IF(H39-H40&gt;0,H39-H40,0)</f>
        <v>172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6" t="s">
        <v>376</v>
      </c>
      <c r="B42" s="289" t="s">
        <v>377</v>
      </c>
      <c r="C42" s="51">
        <f>C33+C35+C39</f>
        <v>197</v>
      </c>
      <c r="D42" s="51">
        <f>D33+D35+D39</f>
        <v>213</v>
      </c>
      <c r="E42" s="126" t="s">
        <v>378</v>
      </c>
      <c r="F42" s="127" t="s">
        <v>379</v>
      </c>
      <c r="G42" s="51">
        <f>G39+G33</f>
        <v>197</v>
      </c>
      <c r="H42" s="51">
        <f>H39+H33</f>
        <v>213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1"/>
      <c r="B43" s="420"/>
      <c r="C43" s="421"/>
      <c r="D43" s="421"/>
      <c r="E43" s="422"/>
      <c r="F43" s="554"/>
      <c r="G43" s="421"/>
      <c r="H43" s="421"/>
    </row>
    <row r="44" spans="1:8" ht="12">
      <c r="A44" s="311"/>
      <c r="B44" s="420"/>
      <c r="C44" s="421"/>
      <c r="D44" s="421"/>
      <c r="E44" s="422"/>
      <c r="F44" s="554"/>
      <c r="G44" s="421"/>
      <c r="H44" s="421"/>
    </row>
    <row r="45" spans="1:8" ht="12">
      <c r="A45" s="613" t="s">
        <v>854</v>
      </c>
      <c r="B45" s="613"/>
      <c r="C45" s="613"/>
      <c r="D45" s="613"/>
      <c r="E45" s="613"/>
      <c r="F45" s="554"/>
      <c r="G45" s="421"/>
      <c r="H45" s="421"/>
    </row>
    <row r="46" spans="1:8" ht="12">
      <c r="A46" s="311"/>
      <c r="B46" s="420"/>
      <c r="C46" s="421"/>
      <c r="D46" s="421"/>
      <c r="E46" s="422"/>
      <c r="F46" s="554"/>
      <c r="G46" s="421"/>
      <c r="H46" s="421"/>
    </row>
    <row r="47" spans="1:8" ht="12">
      <c r="A47" s="311"/>
      <c r="B47" s="554"/>
      <c r="C47" s="554"/>
      <c r="D47" s="554"/>
      <c r="E47" s="554"/>
      <c r="F47" s="554"/>
      <c r="G47" s="421"/>
      <c r="H47" s="421"/>
    </row>
    <row r="48" spans="1:15" ht="12">
      <c r="A48" s="497" t="s">
        <v>271</v>
      </c>
      <c r="B48" s="566" t="str">
        <f>'справка №1-БАЛАНС'!A98</f>
        <v>30.10.2015г.</v>
      </c>
      <c r="C48" s="423" t="s">
        <v>380</v>
      </c>
      <c r="D48" s="608" t="s">
        <v>865</v>
      </c>
      <c r="E48" s="608"/>
      <c r="F48" s="608"/>
      <c r="G48" s="608"/>
      <c r="H48" s="608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1"/>
      <c r="D49" s="421"/>
      <c r="E49" s="554"/>
      <c r="F49" s="554"/>
      <c r="G49" s="557"/>
      <c r="H49" s="557"/>
    </row>
    <row r="50" spans="1:8" ht="12.75" customHeight="1">
      <c r="A50" s="555"/>
      <c r="B50" s="556"/>
      <c r="C50" s="424" t="s">
        <v>778</v>
      </c>
      <c r="D50" s="609" t="s">
        <v>868</v>
      </c>
      <c r="E50" s="609"/>
      <c r="F50" s="609"/>
      <c r="G50" s="609"/>
      <c r="H50" s="609"/>
    </row>
    <row r="51" spans="1:8" ht="12">
      <c r="A51" s="558"/>
      <c r="B51" s="554"/>
      <c r="C51" s="421"/>
      <c r="D51" s="421"/>
      <c r="E51" s="554"/>
      <c r="F51" s="554"/>
      <c r="G51" s="557"/>
      <c r="H51" s="557"/>
    </row>
    <row r="52" spans="1:8" ht="12">
      <c r="A52" s="558"/>
      <c r="B52" s="554"/>
      <c r="C52" s="421"/>
      <c r="D52" s="421"/>
      <c r="E52" s="554"/>
      <c r="F52" s="554"/>
      <c r="G52" s="557"/>
      <c r="H52" s="557"/>
    </row>
    <row r="53" spans="1:8" ht="12">
      <c r="A53" s="558"/>
      <c r="B53" s="554"/>
      <c r="C53" s="421"/>
      <c r="D53" s="421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 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C16 D16">
      <formula1>-999999999999999</formula1>
      <formula2>999999999</formula2>
    </dataValidation>
  </dataValidations>
  <printOptions/>
  <pageMargins left="1.299212598425197" right="0.2362204724409449" top="0.7874015748031497" bottom="0.2755905511811024" header="0.4724409448818898" footer="0.1968503937007874"/>
  <pageSetup fitToHeight="1" fitToWidth="1"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6">
      <selection activeCell="A50" sqref="A50"/>
    </sheetView>
  </sheetViews>
  <sheetFormatPr defaultColWidth="9.375" defaultRowHeight="12.75"/>
  <cols>
    <col min="1" max="1" width="69.875" style="129" customWidth="1"/>
    <col min="2" max="2" width="36.125" style="129" customWidth="1"/>
    <col min="3" max="3" width="22.125" style="537" customWidth="1"/>
    <col min="4" max="4" width="21.375" style="537" customWidth="1"/>
    <col min="5" max="5" width="10.125" style="129" customWidth="1"/>
    <col min="6" max="6" width="12.00390625" style="129" customWidth="1"/>
    <col min="7" max="16384" width="9.37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381</v>
      </c>
      <c r="B2" s="317"/>
      <c r="C2" s="318"/>
      <c r="D2" s="318"/>
      <c r="E2" s="320"/>
      <c r="F2" s="320"/>
    </row>
    <row r="3" spans="1:6" ht="15" customHeight="1">
      <c r="A3" s="462"/>
      <c r="B3" s="462"/>
      <c r="C3" s="463"/>
      <c r="D3" s="463"/>
      <c r="E3" s="321"/>
      <c r="F3" s="321"/>
    </row>
    <row r="4" spans="1:6" ht="15" customHeight="1">
      <c r="A4" s="464" t="s">
        <v>382</v>
      </c>
      <c r="B4" s="464" t="str">
        <f>'справка №1-БАЛАНС'!E3</f>
        <v>Инвестиционна компания Галата АД</v>
      </c>
      <c r="C4" s="535" t="s">
        <v>2</v>
      </c>
      <c r="D4" s="535">
        <f>'справка №1-БАЛАНС'!H3</f>
        <v>202780647</v>
      </c>
      <c r="E4" s="320"/>
      <c r="F4" s="320"/>
    </row>
    <row r="5" spans="1:4" ht="15">
      <c r="A5" s="464" t="s">
        <v>273</v>
      </c>
      <c r="B5" s="464" t="str">
        <f>'справка №1-БАЛАНС'!E4</f>
        <v>неконсолидиран</v>
      </c>
      <c r="C5" s="536" t="s">
        <v>3</v>
      </c>
      <c r="D5" s="535">
        <f>'справка №1-БАЛАНС'!H4</f>
        <v>1507</v>
      </c>
    </row>
    <row r="6" spans="1:6" ht="12" customHeight="1">
      <c r="A6" s="465" t="s">
        <v>4</v>
      </c>
      <c r="B6" s="500">
        <f>'справка №1-БАЛАНС'!E5</f>
        <v>42277</v>
      </c>
      <c r="C6" s="466"/>
      <c r="D6" s="467" t="s">
        <v>274</v>
      </c>
      <c r="F6" s="322"/>
    </row>
    <row r="7" spans="1:6" ht="33.75" customHeight="1">
      <c r="A7" s="323" t="s">
        <v>383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384</v>
      </c>
      <c r="B9" s="328"/>
      <c r="C9" s="53"/>
      <c r="D9" s="53"/>
      <c r="E9" s="128"/>
      <c r="F9" s="128"/>
    </row>
    <row r="10" spans="1:6" ht="12">
      <c r="A10" s="329" t="s">
        <v>385</v>
      </c>
      <c r="B10" s="330" t="s">
        <v>386</v>
      </c>
      <c r="C10" s="52">
        <v>214</v>
      </c>
      <c r="D10" s="52">
        <v>2</v>
      </c>
      <c r="E10" s="128"/>
      <c r="F10" s="128"/>
    </row>
    <row r="11" spans="1:13" ht="12">
      <c r="A11" s="329" t="s">
        <v>387</v>
      </c>
      <c r="B11" s="330" t="s">
        <v>388</v>
      </c>
      <c r="C11" s="52">
        <v>-84</v>
      </c>
      <c r="D11" s="52">
        <v>-31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389</v>
      </c>
      <c r="B12" s="330" t="s">
        <v>390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391</v>
      </c>
      <c r="B13" s="330" t="s">
        <v>392</v>
      </c>
      <c r="C13" s="52">
        <v>-33</v>
      </c>
      <c r="D13" s="52">
        <v>-26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393</v>
      </c>
      <c r="B14" s="330" t="s">
        <v>394</v>
      </c>
      <c r="C14" s="52">
        <v>-54</v>
      </c>
      <c r="D14" s="52">
        <v>-127</v>
      </c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395</v>
      </c>
      <c r="B15" s="330" t="s">
        <v>396</v>
      </c>
      <c r="C15" s="52"/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397</v>
      </c>
      <c r="B16" s="330" t="s">
        <v>398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399</v>
      </c>
      <c r="B17" s="330" t="s">
        <v>400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401</v>
      </c>
      <c r="B18" s="332" t="s">
        <v>402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403</v>
      </c>
      <c r="B19" s="330" t="s">
        <v>404</v>
      </c>
      <c r="C19" s="52"/>
      <c r="D19" s="52"/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405</v>
      </c>
      <c r="B20" s="334" t="s">
        <v>406</v>
      </c>
      <c r="C20" s="53">
        <f>SUM(C10:C19)</f>
        <v>43</v>
      </c>
      <c r="D20" s="53">
        <f>SUM(D10:D19)</f>
        <v>-182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407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408</v>
      </c>
      <c r="B22" s="330" t="s">
        <v>409</v>
      </c>
      <c r="C22" s="52">
        <v>-3</v>
      </c>
      <c r="D22" s="52">
        <v>-1024</v>
      </c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410</v>
      </c>
      <c r="B23" s="330" t="s">
        <v>411</v>
      </c>
      <c r="C23" s="52"/>
      <c r="D23" s="52">
        <v>1844</v>
      </c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412</v>
      </c>
      <c r="B24" s="330" t="s">
        <v>413</v>
      </c>
      <c r="C24" s="52">
        <v>-40</v>
      </c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414</v>
      </c>
      <c r="B25" s="330" t="s">
        <v>415</v>
      </c>
      <c r="C25" s="52"/>
      <c r="D25" s="52">
        <v>26</v>
      </c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416</v>
      </c>
      <c r="B26" s="330" t="s">
        <v>417</v>
      </c>
      <c r="C26" s="52">
        <v>1</v>
      </c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418</v>
      </c>
      <c r="B27" s="330" t="s">
        <v>419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420</v>
      </c>
      <c r="B28" s="330" t="s">
        <v>421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422</v>
      </c>
      <c r="B29" s="330" t="s">
        <v>423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401</v>
      </c>
      <c r="B30" s="330" t="s">
        <v>424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425</v>
      </c>
      <c r="B31" s="330" t="s">
        <v>426</v>
      </c>
      <c r="C31" s="52">
        <v>0</v>
      </c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427</v>
      </c>
      <c r="B32" s="334" t="s">
        <v>428</v>
      </c>
      <c r="C32" s="53">
        <f>SUM(C22:C31)</f>
        <v>-42</v>
      </c>
      <c r="D32" s="53">
        <f>SUM(D22:D31)</f>
        <v>846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429</v>
      </c>
      <c r="B33" s="335"/>
      <c r="C33" s="336"/>
      <c r="D33" s="336"/>
      <c r="E33" s="128"/>
      <c r="F33" s="128"/>
    </row>
    <row r="34" spans="1:6" ht="12">
      <c r="A34" s="329" t="s">
        <v>430</v>
      </c>
      <c r="B34" s="330" t="s">
        <v>431</v>
      </c>
      <c r="C34" s="52"/>
      <c r="D34" s="52"/>
      <c r="E34" s="128"/>
      <c r="F34" s="128"/>
    </row>
    <row r="35" spans="1:6" ht="12">
      <c r="A35" s="331" t="s">
        <v>432</v>
      </c>
      <c r="B35" s="330" t="s">
        <v>433</v>
      </c>
      <c r="C35" s="52"/>
      <c r="D35" s="52"/>
      <c r="E35" s="128"/>
      <c r="F35" s="128"/>
    </row>
    <row r="36" spans="1:6" ht="12">
      <c r="A36" s="329" t="s">
        <v>434</v>
      </c>
      <c r="B36" s="330" t="s">
        <v>435</v>
      </c>
      <c r="C36" s="52"/>
      <c r="D36" s="52">
        <v>610</v>
      </c>
      <c r="E36" s="128"/>
      <c r="F36" s="128"/>
    </row>
    <row r="37" spans="1:6" ht="12">
      <c r="A37" s="329" t="s">
        <v>436</v>
      </c>
      <c r="B37" s="330" t="s">
        <v>437</v>
      </c>
      <c r="C37" s="52"/>
      <c r="D37" s="52">
        <v>-1280</v>
      </c>
      <c r="E37" s="128"/>
      <c r="F37" s="128"/>
    </row>
    <row r="38" spans="1:6" ht="12">
      <c r="A38" s="329" t="s">
        <v>438</v>
      </c>
      <c r="B38" s="330" t="s">
        <v>439</v>
      </c>
      <c r="C38" s="52"/>
      <c r="D38" s="52"/>
      <c r="E38" s="128"/>
      <c r="F38" s="128"/>
    </row>
    <row r="39" spans="1:6" ht="12">
      <c r="A39" s="329" t="s">
        <v>440</v>
      </c>
      <c r="B39" s="330" t="s">
        <v>441</v>
      </c>
      <c r="C39" s="52"/>
      <c r="D39" s="52">
        <v>-56</v>
      </c>
      <c r="E39" s="128"/>
      <c r="F39" s="128"/>
    </row>
    <row r="40" spans="1:6" ht="12">
      <c r="A40" s="329" t="s">
        <v>442</v>
      </c>
      <c r="B40" s="330" t="s">
        <v>443</v>
      </c>
      <c r="C40" s="52"/>
      <c r="D40" s="52"/>
      <c r="E40" s="128"/>
      <c r="F40" s="128"/>
    </row>
    <row r="41" spans="1:8" ht="12">
      <c r="A41" s="329" t="s">
        <v>444</v>
      </c>
      <c r="B41" s="330" t="s">
        <v>445</v>
      </c>
      <c r="C41" s="52">
        <v>-19</v>
      </c>
      <c r="D41" s="52">
        <v>-13</v>
      </c>
      <c r="E41" s="128"/>
      <c r="F41" s="128"/>
      <c r="G41" s="131"/>
      <c r="H41" s="131"/>
    </row>
    <row r="42" spans="1:8" ht="12">
      <c r="A42" s="333" t="s">
        <v>446</v>
      </c>
      <c r="B42" s="334" t="s">
        <v>447</v>
      </c>
      <c r="C42" s="53">
        <f>SUM(C34:C41)</f>
        <v>-19</v>
      </c>
      <c r="D42" s="53">
        <f>SUM(D34:D41)</f>
        <v>-739</v>
      </c>
      <c r="E42" s="128"/>
      <c r="F42" s="128"/>
      <c r="G42" s="131"/>
      <c r="H42" s="131"/>
    </row>
    <row r="43" spans="1:8" ht="12">
      <c r="A43" s="337" t="s">
        <v>448</v>
      </c>
      <c r="B43" s="334" t="s">
        <v>449</v>
      </c>
      <c r="C43" s="53">
        <f>C42+C32+C20</f>
        <v>-18</v>
      </c>
      <c r="D43" s="53">
        <f>D42+D32+D20</f>
        <v>-75</v>
      </c>
      <c r="E43" s="128"/>
      <c r="F43" s="128"/>
      <c r="G43" s="131"/>
      <c r="H43" s="131"/>
    </row>
    <row r="44" spans="1:8" ht="12">
      <c r="A44" s="327" t="s">
        <v>450</v>
      </c>
      <c r="B44" s="335" t="s">
        <v>451</v>
      </c>
      <c r="C44" s="130">
        <v>531</v>
      </c>
      <c r="D44" s="130">
        <v>621</v>
      </c>
      <c r="E44" s="128"/>
      <c r="F44" s="128"/>
      <c r="G44" s="131"/>
      <c r="H44" s="131"/>
    </row>
    <row r="45" spans="1:8" ht="12">
      <c r="A45" s="327" t="s">
        <v>452</v>
      </c>
      <c r="B45" s="335" t="s">
        <v>453</v>
      </c>
      <c r="C45" s="53">
        <f>C44+C43</f>
        <v>513</v>
      </c>
      <c r="D45" s="53">
        <f>D44+D43</f>
        <v>546</v>
      </c>
      <c r="E45" s="128"/>
      <c r="F45" s="128"/>
      <c r="G45" s="131"/>
      <c r="H45" s="131"/>
    </row>
    <row r="46" spans="1:8" ht="12">
      <c r="A46" s="329" t="s">
        <v>454</v>
      </c>
      <c r="B46" s="335" t="s">
        <v>455</v>
      </c>
      <c r="C46" s="54">
        <f>C45</f>
        <v>513</v>
      </c>
      <c r="D46" s="54">
        <f>D45</f>
        <v>546</v>
      </c>
      <c r="E46" s="128"/>
      <c r="F46" s="128"/>
      <c r="G46" s="131"/>
      <c r="H46" s="131"/>
    </row>
    <row r="47" spans="1:8" ht="12">
      <c r="A47" s="329" t="s">
        <v>456</v>
      </c>
      <c r="B47" s="335" t="s">
        <v>457</v>
      </c>
      <c r="C47" s="54"/>
      <c r="D47" s="54"/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96" t="str">
        <f>'справка №1-БАЛАНС'!A98</f>
        <v>30.10.2015г.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866</v>
      </c>
      <c r="C50" s="614"/>
      <c r="D50" s="614"/>
      <c r="G50" s="131"/>
      <c r="H50" s="131"/>
    </row>
    <row r="51" spans="1:8" ht="12">
      <c r="A51" s="567"/>
      <c r="B51" s="315"/>
      <c r="C51" s="316"/>
      <c r="D51" s="316"/>
      <c r="G51" s="131"/>
      <c r="H51" s="131"/>
    </row>
    <row r="52" spans="1:8" ht="12">
      <c r="A52" s="315"/>
      <c r="B52" s="431" t="s">
        <v>778</v>
      </c>
      <c r="C52" s="614" t="s">
        <v>869</v>
      </c>
      <c r="D52" s="614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118110236220472" right="0.1968503937007874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L34" sqref="L34"/>
    </sheetView>
  </sheetViews>
  <sheetFormatPr defaultColWidth="9.375" defaultRowHeight="12.75"/>
  <cols>
    <col min="1" max="1" width="48.375" style="533" customWidth="1"/>
    <col min="2" max="2" width="8.375" style="534" customWidth="1"/>
    <col min="3" max="3" width="9.125" style="1" customWidth="1"/>
    <col min="4" max="4" width="9.375" style="1" customWidth="1"/>
    <col min="5" max="5" width="8.625" style="1" customWidth="1"/>
    <col min="6" max="6" width="7.375" style="1" customWidth="1"/>
    <col min="7" max="7" width="9.625" style="1" customWidth="1"/>
    <col min="8" max="8" width="7.375" style="1" customWidth="1"/>
    <col min="9" max="9" width="8.37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375" style="1" customWidth="1"/>
  </cols>
  <sheetData>
    <row r="1" spans="1:14" s="526" customFormat="1" ht="24" customHeight="1">
      <c r="A1" s="615" t="s">
        <v>458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1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1"/>
    </row>
    <row r="3" spans="1:14" s="526" customFormat="1" ht="15" customHeight="1">
      <c r="A3" s="461" t="s">
        <v>1</v>
      </c>
      <c r="B3" s="617" t="str">
        <f>'справка №1-БАЛАНС'!E3</f>
        <v>Инвестиционна компания Галата АД</v>
      </c>
      <c r="C3" s="617"/>
      <c r="D3" s="617"/>
      <c r="E3" s="617"/>
      <c r="F3" s="617"/>
      <c r="G3" s="617"/>
      <c r="H3" s="617"/>
      <c r="I3" s="617"/>
      <c r="J3" s="470"/>
      <c r="K3" s="619" t="s">
        <v>2</v>
      </c>
      <c r="L3" s="619"/>
      <c r="M3" s="472">
        <f>'справка №1-БАЛАНС'!H3</f>
        <v>202780647</v>
      </c>
      <c r="N3" s="1"/>
    </row>
    <row r="4" spans="1:15" s="526" customFormat="1" ht="13.5" customHeight="1">
      <c r="A4" s="461" t="s">
        <v>459</v>
      </c>
      <c r="B4" s="617" t="str">
        <f>'справка №1-БАЛАНС'!E4</f>
        <v>неконсолидиран</v>
      </c>
      <c r="C4" s="617"/>
      <c r="D4" s="617"/>
      <c r="E4" s="617"/>
      <c r="F4" s="617"/>
      <c r="G4" s="617"/>
      <c r="H4" s="617"/>
      <c r="I4" s="617"/>
      <c r="J4" s="134"/>
      <c r="K4" s="620" t="s">
        <v>3</v>
      </c>
      <c r="L4" s="620"/>
      <c r="M4" s="472">
        <f>'справка №1-БАЛАНС'!H4</f>
        <v>1507</v>
      </c>
      <c r="N4" s="2"/>
      <c r="O4" s="2"/>
    </row>
    <row r="5" spans="1:14" s="526" customFormat="1" ht="12.75" customHeight="1">
      <c r="A5" s="461" t="s">
        <v>4</v>
      </c>
      <c r="B5" s="621">
        <f>'справка №1-БАЛАНС'!E5</f>
        <v>42277</v>
      </c>
      <c r="C5" s="621"/>
      <c r="D5" s="621"/>
      <c r="E5" s="621"/>
      <c r="F5" s="473"/>
      <c r="G5" s="473"/>
      <c r="H5" s="473"/>
      <c r="I5" s="473"/>
      <c r="J5" s="473"/>
      <c r="K5" s="474"/>
      <c r="L5" s="322"/>
      <c r="M5" s="475" t="s">
        <v>5</v>
      </c>
      <c r="N5" s="3"/>
    </row>
    <row r="6" spans="1:14" s="527" customFormat="1" ht="21.75" customHeight="1">
      <c r="A6" s="203"/>
      <c r="B6" s="207"/>
      <c r="C6" s="174"/>
      <c r="D6" s="197" t="s">
        <v>460</v>
      </c>
      <c r="E6" s="5"/>
      <c r="F6" s="5"/>
      <c r="G6" s="5"/>
      <c r="H6" s="5"/>
      <c r="I6" s="5" t="s">
        <v>461</v>
      </c>
      <c r="J6" s="196"/>
      <c r="K6" s="183"/>
      <c r="L6" s="174"/>
      <c r="M6" s="177"/>
      <c r="N6" s="133"/>
    </row>
    <row r="7" spans="1:14" s="527" customFormat="1" ht="60">
      <c r="A7" s="204" t="s">
        <v>462</v>
      </c>
      <c r="B7" s="208" t="s">
        <v>463</v>
      </c>
      <c r="C7" s="175" t="s">
        <v>464</v>
      </c>
      <c r="D7" s="205" t="s">
        <v>465</v>
      </c>
      <c r="E7" s="174" t="s">
        <v>466</v>
      </c>
      <c r="F7" s="5" t="s">
        <v>467</v>
      </c>
      <c r="G7" s="5"/>
      <c r="H7" s="5"/>
      <c r="I7" s="174" t="s">
        <v>468</v>
      </c>
      <c r="J7" s="198" t="s">
        <v>469</v>
      </c>
      <c r="K7" s="175" t="s">
        <v>470</v>
      </c>
      <c r="L7" s="175" t="s">
        <v>471</v>
      </c>
      <c r="M7" s="202" t="s">
        <v>472</v>
      </c>
      <c r="N7" s="133"/>
    </row>
    <row r="8" spans="1:14" s="527" customFormat="1" ht="22.5" customHeight="1">
      <c r="A8" s="201"/>
      <c r="B8" s="528"/>
      <c r="C8" s="176"/>
      <c r="D8" s="206"/>
      <c r="E8" s="176"/>
      <c r="F8" s="4" t="s">
        <v>473</v>
      </c>
      <c r="G8" s="4" t="s">
        <v>474</v>
      </c>
      <c r="H8" s="4" t="s">
        <v>475</v>
      </c>
      <c r="I8" s="176"/>
      <c r="J8" s="529"/>
      <c r="K8" s="176"/>
      <c r="L8" s="176"/>
      <c r="M8" s="178"/>
      <c r="N8" s="133"/>
    </row>
    <row r="9" spans="1:14" s="527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7" customFormat="1" ht="12" customHeight="1">
      <c r="A10" s="4" t="s">
        <v>476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477</v>
      </c>
      <c r="L10" s="7" t="s">
        <v>110</v>
      </c>
      <c r="M10" s="8" t="s">
        <v>118</v>
      </c>
      <c r="N10" s="6"/>
    </row>
    <row r="11" spans="1:23" ht="15.75" customHeight="1">
      <c r="A11" s="9" t="s">
        <v>478</v>
      </c>
      <c r="B11" s="16" t="s">
        <v>479</v>
      </c>
      <c r="C11" s="56">
        <f>'справка №1-БАЛАНС'!H17</f>
        <v>68571</v>
      </c>
      <c r="D11" s="56">
        <f>'справка №1-БАЛАНС'!H19</f>
        <v>0</v>
      </c>
      <c r="E11" s="56">
        <f>'справка №1-БАЛАНС'!H20</f>
        <v>0</v>
      </c>
      <c r="F11" s="56">
        <f>'справка №1-БАЛАНС'!H22</f>
        <v>0</v>
      </c>
      <c r="G11" s="56">
        <f>'справка №1-БАЛАНС'!H23</f>
        <v>6857</v>
      </c>
      <c r="H11" s="58"/>
      <c r="I11" s="56">
        <f>'справка №1-БАЛАНС'!H28+'справка №1-БАЛАНС'!H31</f>
        <v>1145</v>
      </c>
      <c r="J11" s="56">
        <f>'справка №1-БАЛАНС'!H29+'справка №1-БАЛАНС'!H32</f>
        <v>0</v>
      </c>
      <c r="K11" s="58"/>
      <c r="L11" s="341">
        <f>SUM(C11:K11)</f>
        <v>76573</v>
      </c>
      <c r="M11" s="56">
        <f>'справка №1-БАЛАНС'!H39</f>
        <v>0</v>
      </c>
      <c r="N11" s="195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9" t="s">
        <v>480</v>
      </c>
      <c r="B12" s="16" t="s">
        <v>481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1" t="s">
        <v>482</v>
      </c>
      <c r="B13" s="7" t="s">
        <v>483</v>
      </c>
      <c r="C13" s="58">
        <v>0</v>
      </c>
      <c r="D13" s="58"/>
      <c r="E13" s="58"/>
      <c r="F13" s="58"/>
      <c r="G13" s="58">
        <v>0</v>
      </c>
      <c r="H13" s="58"/>
      <c r="I13" s="58">
        <v>0</v>
      </c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484</v>
      </c>
      <c r="B14" s="7" t="s">
        <v>485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486</v>
      </c>
      <c r="B15" s="16" t="s">
        <v>487</v>
      </c>
      <c r="C15" s="59">
        <f>C11+C12</f>
        <v>68571</v>
      </c>
      <c r="D15" s="59">
        <f aca="true" t="shared" si="2" ref="D15:M15">D11+D12</f>
        <v>0</v>
      </c>
      <c r="E15" s="59">
        <f t="shared" si="2"/>
        <v>0</v>
      </c>
      <c r="F15" s="59">
        <f t="shared" si="2"/>
        <v>0</v>
      </c>
      <c r="G15" s="59">
        <f t="shared" si="2"/>
        <v>6857</v>
      </c>
      <c r="H15" s="59">
        <f t="shared" si="2"/>
        <v>0</v>
      </c>
      <c r="I15" s="59">
        <f t="shared" si="2"/>
        <v>1145</v>
      </c>
      <c r="J15" s="59">
        <f t="shared" si="2"/>
        <v>0</v>
      </c>
      <c r="K15" s="59">
        <f t="shared" si="2"/>
        <v>0</v>
      </c>
      <c r="L15" s="341">
        <f t="shared" si="1"/>
        <v>76573</v>
      </c>
      <c r="M15" s="59">
        <f t="shared" si="2"/>
        <v>0</v>
      </c>
      <c r="N15" s="132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9" t="s">
        <v>488</v>
      </c>
      <c r="B16" s="20" t="s">
        <v>489</v>
      </c>
      <c r="C16" s="179"/>
      <c r="D16" s="180"/>
      <c r="E16" s="180"/>
      <c r="F16" s="180"/>
      <c r="G16" s="180"/>
      <c r="H16" s="181"/>
      <c r="I16" s="194">
        <f>-'справка №2-ОТЧЕТ ЗА ДОХОДИТЕ'!G39</f>
        <v>-41</v>
      </c>
      <c r="J16" s="342">
        <f>+'справка №1-БАЛАНС'!G32</f>
        <v>0</v>
      </c>
      <c r="K16" s="58"/>
      <c r="L16" s="341">
        <f t="shared" si="1"/>
        <v>-41</v>
      </c>
      <c r="M16" s="58"/>
      <c r="N16" s="132"/>
      <c r="O16" s="471"/>
      <c r="P16" s="471"/>
      <c r="Q16" s="471"/>
      <c r="R16" s="471"/>
      <c r="S16" s="471"/>
      <c r="T16" s="471"/>
    </row>
    <row r="17" spans="1:23" ht="12.75" customHeight="1">
      <c r="A17" s="11" t="s">
        <v>490</v>
      </c>
      <c r="B17" s="7" t="s">
        <v>491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2" t="s">
        <v>492</v>
      </c>
      <c r="B18" s="17" t="s">
        <v>493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494</v>
      </c>
      <c r="B19" s="17" t="s">
        <v>495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496</v>
      </c>
      <c r="B20" s="7" t="s">
        <v>497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498</v>
      </c>
      <c r="B21" s="7" t="s">
        <v>499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1" t="s">
        <v>500</v>
      </c>
      <c r="B22" s="7" t="s">
        <v>501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502</v>
      </c>
      <c r="B23" s="7" t="s">
        <v>503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504</v>
      </c>
      <c r="B24" s="7" t="s">
        <v>505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1" t="s">
        <v>500</v>
      </c>
      <c r="B25" s="7" t="s">
        <v>506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502</v>
      </c>
      <c r="B26" s="7" t="s">
        <v>507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508</v>
      </c>
      <c r="B27" s="7" t="s">
        <v>509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510</v>
      </c>
      <c r="B28" s="7" t="s">
        <v>511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512</v>
      </c>
      <c r="B29" s="16" t="s">
        <v>513</v>
      </c>
      <c r="C29" s="57">
        <f>C17+C20+C21+C24+C28+C27+C15+C16</f>
        <v>68571</v>
      </c>
      <c r="D29" s="57">
        <f aca="true" t="shared" si="6" ref="D29:M29">D17+D20+D21+D24+D28+D27+D15+D16</f>
        <v>0</v>
      </c>
      <c r="E29" s="57">
        <f t="shared" si="6"/>
        <v>0</v>
      </c>
      <c r="F29" s="57">
        <f t="shared" si="6"/>
        <v>0</v>
      </c>
      <c r="G29" s="57">
        <f t="shared" si="6"/>
        <v>6857</v>
      </c>
      <c r="H29" s="57">
        <f t="shared" si="6"/>
        <v>0</v>
      </c>
      <c r="I29" s="57">
        <f t="shared" si="6"/>
        <v>1104</v>
      </c>
      <c r="J29" s="57">
        <f t="shared" si="6"/>
        <v>0</v>
      </c>
      <c r="K29" s="57">
        <f t="shared" si="6"/>
        <v>0</v>
      </c>
      <c r="L29" s="341">
        <f t="shared" si="1"/>
        <v>76532</v>
      </c>
      <c r="M29" s="57">
        <f t="shared" si="6"/>
        <v>0</v>
      </c>
      <c r="N29" s="195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1" t="s">
        <v>514</v>
      </c>
      <c r="B30" s="7" t="s">
        <v>515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516</v>
      </c>
      <c r="B31" s="7" t="s">
        <v>517</v>
      </c>
      <c r="C31" s="58"/>
      <c r="D31" s="58"/>
      <c r="E31" s="58"/>
      <c r="F31" s="58"/>
      <c r="G31" s="58"/>
      <c r="H31" s="58"/>
      <c r="I31" s="58"/>
      <c r="J31" s="58"/>
      <c r="K31" s="58"/>
      <c r="L31" s="341">
        <f t="shared" si="1"/>
        <v>0</v>
      </c>
      <c r="M31" s="58"/>
      <c r="N31" s="10"/>
    </row>
    <row r="32" spans="1:23" ht="23.25" customHeight="1">
      <c r="A32" s="9" t="s">
        <v>518</v>
      </c>
      <c r="B32" s="16" t="s">
        <v>519</v>
      </c>
      <c r="C32" s="57">
        <f aca="true" t="shared" si="7" ref="C32:K32">C29+C30+C31</f>
        <v>68571</v>
      </c>
      <c r="D32" s="57">
        <f t="shared" si="7"/>
        <v>0</v>
      </c>
      <c r="E32" s="57">
        <f t="shared" si="7"/>
        <v>0</v>
      </c>
      <c r="F32" s="57">
        <f t="shared" si="7"/>
        <v>0</v>
      </c>
      <c r="G32" s="57">
        <f t="shared" si="7"/>
        <v>6857</v>
      </c>
      <c r="H32" s="57">
        <f t="shared" si="7"/>
        <v>0</v>
      </c>
      <c r="I32" s="57">
        <f t="shared" si="7"/>
        <v>1104</v>
      </c>
      <c r="J32" s="57">
        <f t="shared" si="7"/>
        <v>0</v>
      </c>
      <c r="K32" s="57">
        <f t="shared" si="7"/>
        <v>0</v>
      </c>
      <c r="L32" s="341">
        <f t="shared" si="1"/>
        <v>76532</v>
      </c>
      <c r="M32" s="57">
        <f>M29+M30+M31</f>
        <v>0</v>
      </c>
      <c r="N32" s="132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3">
        <f>'справка №1-БАЛАНС'!G11+-'справка №4-ОСК'!C32</f>
        <v>0</v>
      </c>
      <c r="D33" s="13"/>
      <c r="E33" s="13"/>
      <c r="F33" s="13"/>
      <c r="G33" s="13">
        <f>G32+-'справка №1-БАЛАНС'!G25</f>
        <v>0</v>
      </c>
      <c r="H33" s="13"/>
      <c r="I33" s="13">
        <f>I32+-'справка №1-БАЛАНС'!G33</f>
        <v>0</v>
      </c>
      <c r="J33" s="13"/>
      <c r="K33" s="13"/>
      <c r="L33" s="656">
        <f>L32+-'справка №1-БАЛАНС'!G36</f>
        <v>0</v>
      </c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618" t="s">
        <v>855</v>
      </c>
      <c r="B35" s="618"/>
      <c r="C35" s="618"/>
      <c r="D35" s="618"/>
      <c r="E35" s="618"/>
      <c r="F35" s="618"/>
      <c r="G35" s="618"/>
      <c r="H35" s="618"/>
      <c r="I35" s="618"/>
      <c r="J35" s="618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576" t="str">
        <f>'справка №1-БАЛАНС'!A98</f>
        <v>30.10.2015г.</v>
      </c>
      <c r="B37" s="344"/>
      <c r="C37" s="13"/>
      <c r="D37" s="13"/>
      <c r="E37" s="13"/>
      <c r="F37" s="13"/>
      <c r="G37" s="13"/>
      <c r="H37" s="14"/>
      <c r="I37" s="13"/>
      <c r="J37" s="13"/>
      <c r="K37" s="13"/>
      <c r="L37" s="345"/>
      <c r="M37" s="345"/>
      <c r="N37" s="10"/>
    </row>
    <row r="38" spans="1:14" ht="12">
      <c r="A38" s="449" t="s">
        <v>866</v>
      </c>
      <c r="B38" s="18"/>
      <c r="C38" s="14"/>
      <c r="D38" s="616" t="s">
        <v>856</v>
      </c>
      <c r="E38" s="616"/>
      <c r="F38" s="616" t="s">
        <v>870</v>
      </c>
      <c r="G38" s="616"/>
      <c r="H38" s="616"/>
      <c r="I38" s="616"/>
      <c r="J38" s="14"/>
      <c r="K38" s="532"/>
      <c r="L38" s="616"/>
      <c r="M38" s="616"/>
      <c r="N38" s="10"/>
    </row>
    <row r="39" spans="1:13" ht="12">
      <c r="A39" s="568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1.3779527559055118" bottom="0.4330708661417323" header="0.5511811023622047" footer="0.2362204724409449"/>
  <pageSetup fitToHeight="1" fitToWidth="1" horizontalDpi="600" verticalDpi="600" orientation="landscape" paperSize="9" scale="74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1">
      <selection activeCell="R42" sqref="R42"/>
    </sheetView>
  </sheetViews>
  <sheetFormatPr defaultColWidth="10.625" defaultRowHeight="12.75"/>
  <cols>
    <col min="1" max="1" width="4.125" style="21" customWidth="1"/>
    <col min="2" max="2" width="31.00390625" style="21" customWidth="1"/>
    <col min="3" max="3" width="10.125" style="21" bestFit="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375" style="21" customWidth="1"/>
    <col min="12" max="12" width="10.625" style="21" customWidth="1"/>
    <col min="13" max="13" width="9.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375" style="21" customWidth="1"/>
    <col min="19" max="16384" width="10.625" style="21" customWidth="1"/>
  </cols>
  <sheetData>
    <row r="1" spans="1:18" ht="12">
      <c r="A1" s="346"/>
      <c r="B1" s="347" t="s">
        <v>520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22" t="s">
        <v>382</v>
      </c>
      <c r="B2" s="623"/>
      <c r="C2" s="624" t="str">
        <f>'справка №1-БАЛАНС'!E3</f>
        <v>Инвестиционна компания Галата АД</v>
      </c>
      <c r="D2" s="624"/>
      <c r="E2" s="624"/>
      <c r="F2" s="624"/>
      <c r="G2" s="624"/>
      <c r="H2" s="624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202780647</v>
      </c>
      <c r="P2" s="477"/>
      <c r="Q2" s="477"/>
      <c r="R2" s="520"/>
    </row>
    <row r="3" spans="1:18" ht="15">
      <c r="A3" s="622" t="s">
        <v>4</v>
      </c>
      <c r="B3" s="623"/>
      <c r="C3" s="625">
        <f>'справка №1-БАЛАНС'!E5</f>
        <v>42277</v>
      </c>
      <c r="D3" s="625"/>
      <c r="E3" s="625"/>
      <c r="F3" s="479"/>
      <c r="G3" s="479"/>
      <c r="H3" s="479"/>
      <c r="I3" s="479"/>
      <c r="J3" s="479"/>
      <c r="K3" s="479"/>
      <c r="L3" s="479"/>
      <c r="M3" s="630" t="s">
        <v>3</v>
      </c>
      <c r="N3" s="630"/>
      <c r="O3" s="476">
        <f>'справка №1-БАЛАНС'!H4</f>
        <v>1507</v>
      </c>
      <c r="P3" s="480"/>
      <c r="Q3" s="480"/>
      <c r="R3" s="521"/>
    </row>
    <row r="4" spans="1:18" ht="12">
      <c r="A4" s="481" t="s">
        <v>521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522</v>
      </c>
    </row>
    <row r="5" spans="1:18" s="98" customFormat="1" ht="30.75" customHeight="1">
      <c r="A5" s="631" t="s">
        <v>462</v>
      </c>
      <c r="B5" s="632"/>
      <c r="C5" s="635" t="s">
        <v>7</v>
      </c>
      <c r="D5" s="353" t="s">
        <v>523</v>
      </c>
      <c r="E5" s="353"/>
      <c r="F5" s="353"/>
      <c r="G5" s="353"/>
      <c r="H5" s="353" t="s">
        <v>524</v>
      </c>
      <c r="I5" s="353"/>
      <c r="J5" s="628" t="s">
        <v>525</v>
      </c>
      <c r="K5" s="353" t="s">
        <v>526</v>
      </c>
      <c r="L5" s="353"/>
      <c r="M5" s="353"/>
      <c r="N5" s="353"/>
      <c r="O5" s="353" t="s">
        <v>524</v>
      </c>
      <c r="P5" s="353"/>
      <c r="Q5" s="628" t="s">
        <v>527</v>
      </c>
      <c r="R5" s="628" t="s">
        <v>528</v>
      </c>
    </row>
    <row r="6" spans="1:18" s="98" customFormat="1" ht="48">
      <c r="A6" s="633"/>
      <c r="B6" s="634"/>
      <c r="C6" s="636"/>
      <c r="D6" s="354" t="s">
        <v>529</v>
      </c>
      <c r="E6" s="354" t="s">
        <v>530</v>
      </c>
      <c r="F6" s="354" t="s">
        <v>531</v>
      </c>
      <c r="G6" s="354" t="s">
        <v>532</v>
      </c>
      <c r="H6" s="354" t="s">
        <v>533</v>
      </c>
      <c r="I6" s="354" t="s">
        <v>534</v>
      </c>
      <c r="J6" s="629"/>
      <c r="K6" s="354" t="s">
        <v>529</v>
      </c>
      <c r="L6" s="354" t="s">
        <v>535</v>
      </c>
      <c r="M6" s="354" t="s">
        <v>536</v>
      </c>
      <c r="N6" s="354" t="s">
        <v>537</v>
      </c>
      <c r="O6" s="354" t="s">
        <v>533</v>
      </c>
      <c r="P6" s="354" t="s">
        <v>534</v>
      </c>
      <c r="Q6" s="629"/>
      <c r="R6" s="629"/>
    </row>
    <row r="7" spans="1:18" s="98" customFormat="1" ht="12">
      <c r="A7" s="356" t="s">
        <v>538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539</v>
      </c>
      <c r="B8" s="359" t="s">
        <v>540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541</v>
      </c>
      <c r="B9" s="362" t="s">
        <v>542</v>
      </c>
      <c r="C9" s="363" t="s">
        <v>543</v>
      </c>
      <c r="D9" s="186"/>
      <c r="E9" s="186"/>
      <c r="F9" s="186"/>
      <c r="G9" s="72">
        <f>D9+E9-F9</f>
        <v>0</v>
      </c>
      <c r="H9" s="63"/>
      <c r="I9" s="63"/>
      <c r="J9" s="72">
        <f>G9+H9-I9</f>
        <v>0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2" t="s">
        <v>544</v>
      </c>
      <c r="B10" s="362" t="s">
        <v>545</v>
      </c>
      <c r="C10" s="363" t="s">
        <v>546</v>
      </c>
      <c r="D10" s="186"/>
      <c r="E10" s="186"/>
      <c r="F10" s="186"/>
      <c r="G10" s="72">
        <f aca="true" t="shared" si="2" ref="G10:G39">D10+E10-F10</f>
        <v>0</v>
      </c>
      <c r="H10" s="63"/>
      <c r="I10" s="63"/>
      <c r="J10" s="72">
        <f aca="true" t="shared" si="3" ref="J10:J39">G10+H10-I10</f>
        <v>0</v>
      </c>
      <c r="K10" s="63"/>
      <c r="L10" s="63"/>
      <c r="M10" s="63"/>
      <c r="N10" s="72">
        <f aca="true" t="shared" si="4" ref="N10:N39">K10+L10-M10</f>
        <v>0</v>
      </c>
      <c r="O10" s="63"/>
      <c r="P10" s="63"/>
      <c r="Q10" s="72">
        <f t="shared" si="0"/>
        <v>0</v>
      </c>
      <c r="R10" s="72">
        <f t="shared" si="1"/>
        <v>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2" t="s">
        <v>547</v>
      </c>
      <c r="B11" s="362" t="s">
        <v>548</v>
      </c>
      <c r="C11" s="363" t="s">
        <v>549</v>
      </c>
      <c r="D11" s="186">
        <v>72</v>
      </c>
      <c r="E11" s="186">
        <v>3</v>
      </c>
      <c r="F11" s="186"/>
      <c r="G11" s="72">
        <f t="shared" si="2"/>
        <v>75</v>
      </c>
      <c r="H11" s="63"/>
      <c r="I11" s="63"/>
      <c r="J11" s="72">
        <f t="shared" si="3"/>
        <v>75</v>
      </c>
      <c r="K11" s="63">
        <v>5</v>
      </c>
      <c r="L11" s="63">
        <v>8</v>
      </c>
      <c r="M11" s="63"/>
      <c r="N11" s="72">
        <f t="shared" si="4"/>
        <v>13</v>
      </c>
      <c r="O11" s="63"/>
      <c r="P11" s="63"/>
      <c r="Q11" s="72">
        <f t="shared" si="0"/>
        <v>13</v>
      </c>
      <c r="R11" s="72">
        <f t="shared" si="1"/>
        <v>62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2" t="s">
        <v>550</v>
      </c>
      <c r="B12" s="362" t="s">
        <v>551</v>
      </c>
      <c r="C12" s="363" t="s">
        <v>552</v>
      </c>
      <c r="D12" s="186"/>
      <c r="E12" s="186"/>
      <c r="F12" s="186"/>
      <c r="G12" s="72">
        <f t="shared" si="2"/>
        <v>0</v>
      </c>
      <c r="H12" s="63"/>
      <c r="I12" s="63"/>
      <c r="J12" s="72">
        <f t="shared" si="3"/>
        <v>0</v>
      </c>
      <c r="K12" s="63"/>
      <c r="L12" s="63"/>
      <c r="M12" s="63"/>
      <c r="N12" s="72">
        <f t="shared" si="4"/>
        <v>0</v>
      </c>
      <c r="O12" s="63"/>
      <c r="P12" s="63"/>
      <c r="Q12" s="72">
        <f t="shared" si="0"/>
        <v>0</v>
      </c>
      <c r="R12" s="72">
        <f t="shared" si="1"/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2" t="s">
        <v>553</v>
      </c>
      <c r="B13" s="362" t="s">
        <v>554</v>
      </c>
      <c r="C13" s="363" t="s">
        <v>555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/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2" t="s">
        <v>556</v>
      </c>
      <c r="B14" s="362" t="s">
        <v>557</v>
      </c>
      <c r="C14" s="363" t="s">
        <v>558</v>
      </c>
      <c r="D14" s="186"/>
      <c r="E14" s="186"/>
      <c r="F14" s="186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/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4" customFormat="1" ht="24">
      <c r="A15" s="450" t="s">
        <v>851</v>
      </c>
      <c r="B15" s="370" t="s">
        <v>852</v>
      </c>
      <c r="C15" s="451" t="s">
        <v>853</v>
      </c>
      <c r="D15" s="186">
        <v>134</v>
      </c>
      <c r="E15" s="186"/>
      <c r="F15" s="186"/>
      <c r="G15" s="72">
        <f t="shared" si="2"/>
        <v>134</v>
      </c>
      <c r="H15" s="452"/>
      <c r="I15" s="452"/>
      <c r="J15" s="72">
        <f t="shared" si="3"/>
        <v>134</v>
      </c>
      <c r="K15" s="452"/>
      <c r="L15" s="452"/>
      <c r="M15" s="452"/>
      <c r="N15" s="72">
        <f t="shared" si="4"/>
        <v>0</v>
      </c>
      <c r="O15" s="452"/>
      <c r="P15" s="452"/>
      <c r="Q15" s="72">
        <f t="shared" si="0"/>
        <v>0</v>
      </c>
      <c r="R15" s="72">
        <f t="shared" si="1"/>
        <v>134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2" t="s">
        <v>559</v>
      </c>
      <c r="B16" s="190" t="s">
        <v>560</v>
      </c>
      <c r="C16" s="363" t="s">
        <v>561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2"/>
      <c r="B17" s="364" t="s">
        <v>562</v>
      </c>
      <c r="C17" s="365" t="s">
        <v>563</v>
      </c>
      <c r="D17" s="191">
        <f>SUM(D9:D16)</f>
        <v>206</v>
      </c>
      <c r="E17" s="191">
        <f>SUM(E9:E16)</f>
        <v>3</v>
      </c>
      <c r="F17" s="191">
        <f>SUM(F9:F16)</f>
        <v>0</v>
      </c>
      <c r="G17" s="72">
        <f t="shared" si="2"/>
        <v>209</v>
      </c>
      <c r="H17" s="73">
        <f>SUM(H9:H16)</f>
        <v>0</v>
      </c>
      <c r="I17" s="73">
        <f>SUM(I9:I16)</f>
        <v>0</v>
      </c>
      <c r="J17" s="72">
        <f t="shared" si="3"/>
        <v>209</v>
      </c>
      <c r="K17" s="73">
        <f>SUM(K9:K16)</f>
        <v>5</v>
      </c>
      <c r="L17" s="73">
        <f>SUM(L9:L16)</f>
        <v>8</v>
      </c>
      <c r="M17" s="73">
        <f>SUM(M9:M16)</f>
        <v>0</v>
      </c>
      <c r="N17" s="72">
        <f t="shared" si="4"/>
        <v>13</v>
      </c>
      <c r="O17" s="73">
        <f>SUM(O9:O16)</f>
        <v>0</v>
      </c>
      <c r="P17" s="73">
        <f>SUM(P9:P16)</f>
        <v>0</v>
      </c>
      <c r="Q17" s="72">
        <f t="shared" si="5"/>
        <v>13</v>
      </c>
      <c r="R17" s="72">
        <f t="shared" si="6"/>
        <v>196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6" t="s">
        <v>564</v>
      </c>
      <c r="B18" s="367" t="s">
        <v>565</v>
      </c>
      <c r="C18" s="365" t="s">
        <v>566</v>
      </c>
      <c r="D18" s="184">
        <v>74026</v>
      </c>
      <c r="E18" s="184"/>
      <c r="F18" s="184"/>
      <c r="G18" s="72">
        <f t="shared" si="2"/>
        <v>74026</v>
      </c>
      <c r="H18" s="61"/>
      <c r="I18" s="61"/>
      <c r="J18" s="72">
        <f t="shared" si="3"/>
        <v>74026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74026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8" t="s">
        <v>567</v>
      </c>
      <c r="B19" s="367" t="s">
        <v>568</v>
      </c>
      <c r="C19" s="365" t="s">
        <v>569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69" t="s">
        <v>570</v>
      </c>
      <c r="B20" s="359" t="s">
        <v>571</v>
      </c>
      <c r="C20" s="363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2" t="s">
        <v>541</v>
      </c>
      <c r="B21" s="362" t="s">
        <v>572</v>
      </c>
      <c r="C21" s="363" t="s">
        <v>573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2" t="s">
        <v>544</v>
      </c>
      <c r="B22" s="362" t="s">
        <v>574</v>
      </c>
      <c r="C22" s="363" t="s">
        <v>575</v>
      </c>
      <c r="D22" s="186"/>
      <c r="E22" s="186"/>
      <c r="F22" s="186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0" t="s">
        <v>547</v>
      </c>
      <c r="B23" s="370" t="s">
        <v>576</v>
      </c>
      <c r="C23" s="363" t="s">
        <v>577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2" t="s">
        <v>550</v>
      </c>
      <c r="B24" s="371" t="s">
        <v>560</v>
      </c>
      <c r="C24" s="363" t="s">
        <v>578</v>
      </c>
      <c r="D24" s="186">
        <v>567</v>
      </c>
      <c r="E24" s="186"/>
      <c r="F24" s="186"/>
      <c r="G24" s="72">
        <f t="shared" si="2"/>
        <v>567</v>
      </c>
      <c r="H24" s="63"/>
      <c r="I24" s="63"/>
      <c r="J24" s="72">
        <f t="shared" si="3"/>
        <v>567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567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2"/>
      <c r="B25" s="364" t="s">
        <v>834</v>
      </c>
      <c r="C25" s="372" t="s">
        <v>580</v>
      </c>
      <c r="D25" s="187">
        <f>SUM(D21:D24)</f>
        <v>567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567</v>
      </c>
      <c r="H25" s="64">
        <f t="shared" si="7"/>
        <v>0</v>
      </c>
      <c r="I25" s="64">
        <f t="shared" si="7"/>
        <v>0</v>
      </c>
      <c r="J25" s="65">
        <f t="shared" si="3"/>
        <v>567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567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69" t="s">
        <v>581</v>
      </c>
      <c r="B26" s="373" t="s">
        <v>582</v>
      </c>
      <c r="C26" s="374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8"/>
    </row>
    <row r="27" spans="1:28" ht="12">
      <c r="A27" s="362" t="s">
        <v>541</v>
      </c>
      <c r="B27" s="375" t="s">
        <v>848</v>
      </c>
      <c r="C27" s="376" t="s">
        <v>583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2"/>
      <c r="B28" s="362" t="s">
        <v>105</v>
      </c>
      <c r="C28" s="363" t="s">
        <v>584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2"/>
      <c r="B29" s="362" t="s">
        <v>107</v>
      </c>
      <c r="C29" s="363" t="s">
        <v>585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2"/>
      <c r="B30" s="362" t="s">
        <v>111</v>
      </c>
      <c r="C30" s="363" t="s">
        <v>586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2"/>
      <c r="B31" s="362" t="s">
        <v>113</v>
      </c>
      <c r="C31" s="363" t="s">
        <v>587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2" t="s">
        <v>544</v>
      </c>
      <c r="B32" s="375" t="s">
        <v>588</v>
      </c>
      <c r="C32" s="363" t="s">
        <v>589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2"/>
      <c r="B33" s="377" t="s">
        <v>119</v>
      </c>
      <c r="C33" s="363" t="s">
        <v>590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2"/>
      <c r="B34" s="377" t="s">
        <v>591</v>
      </c>
      <c r="C34" s="363" t="s">
        <v>592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2"/>
      <c r="B35" s="377" t="s">
        <v>593</v>
      </c>
      <c r="C35" s="363" t="s">
        <v>594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2"/>
      <c r="B36" s="377" t="s">
        <v>595</v>
      </c>
      <c r="C36" s="363" t="s">
        <v>596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2" t="s">
        <v>547</v>
      </c>
      <c r="B37" s="377" t="s">
        <v>560</v>
      </c>
      <c r="C37" s="363" t="s">
        <v>597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2"/>
      <c r="B38" s="364" t="s">
        <v>849</v>
      </c>
      <c r="C38" s="365" t="s">
        <v>599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66" t="s">
        <v>600</v>
      </c>
      <c r="B39" s="366" t="s">
        <v>601</v>
      </c>
      <c r="C39" s="365" t="s">
        <v>602</v>
      </c>
      <c r="D39" s="186"/>
      <c r="E39" s="186"/>
      <c r="F39" s="186"/>
      <c r="G39" s="72">
        <f t="shared" si="2"/>
        <v>0</v>
      </c>
      <c r="H39" s="70"/>
      <c r="I39" s="70"/>
      <c r="J39" s="72">
        <f t="shared" si="3"/>
        <v>0</v>
      </c>
      <c r="K39" s="70"/>
      <c r="L39" s="70"/>
      <c r="M39" s="70"/>
      <c r="N39" s="72">
        <f t="shared" si="4"/>
        <v>0</v>
      </c>
      <c r="O39" s="70"/>
      <c r="P39" s="70"/>
      <c r="Q39" s="72">
        <f t="shared" si="9"/>
        <v>0</v>
      </c>
      <c r="R39" s="7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62"/>
      <c r="B40" s="366" t="s">
        <v>603</v>
      </c>
      <c r="C40" s="355" t="s">
        <v>604</v>
      </c>
      <c r="D40" s="433">
        <f>D17+D18+D19+D25+D38+D39</f>
        <v>74799</v>
      </c>
      <c r="E40" s="433">
        <f>E17+E18+E19+E25+E38+E39</f>
        <v>3</v>
      </c>
      <c r="F40" s="433">
        <f aca="true" t="shared" si="13" ref="F40:R40">F17+F18+F19+F25+F38+F39</f>
        <v>0</v>
      </c>
      <c r="G40" s="433">
        <f t="shared" si="13"/>
        <v>74802</v>
      </c>
      <c r="H40" s="433">
        <f t="shared" si="13"/>
        <v>0</v>
      </c>
      <c r="I40" s="433">
        <f t="shared" si="13"/>
        <v>0</v>
      </c>
      <c r="J40" s="433">
        <f t="shared" si="13"/>
        <v>74802</v>
      </c>
      <c r="K40" s="433">
        <f t="shared" si="13"/>
        <v>5</v>
      </c>
      <c r="L40" s="433">
        <f t="shared" si="13"/>
        <v>8</v>
      </c>
      <c r="M40" s="433">
        <f t="shared" si="13"/>
        <v>0</v>
      </c>
      <c r="N40" s="433">
        <f t="shared" si="13"/>
        <v>13</v>
      </c>
      <c r="O40" s="433">
        <f t="shared" si="13"/>
        <v>0</v>
      </c>
      <c r="P40" s="433">
        <f t="shared" si="13"/>
        <v>0</v>
      </c>
      <c r="Q40" s="433">
        <f t="shared" si="13"/>
        <v>13</v>
      </c>
      <c r="R40" s="433">
        <f t="shared" si="13"/>
        <v>74789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>
        <f>R40+-'справка №1-БАЛАНС'!C55</f>
        <v>0</v>
      </c>
    </row>
    <row r="42" spans="1:18" ht="12">
      <c r="A42" s="348"/>
      <c r="B42" s="348" t="s">
        <v>605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569" t="str">
        <f>'справка №1-БАЛАНС'!A98</f>
        <v>30.10.2015г.</v>
      </c>
      <c r="C44" s="569" t="s">
        <v>158</v>
      </c>
      <c r="D44" s="351"/>
      <c r="E44" s="352"/>
      <c r="F44" s="351"/>
      <c r="G44" s="348"/>
      <c r="H44" s="352" t="s">
        <v>861</v>
      </c>
      <c r="I44" s="346"/>
      <c r="J44" s="352" t="s">
        <v>862</v>
      </c>
      <c r="K44" s="637" t="s">
        <v>865</v>
      </c>
      <c r="L44" s="637"/>
      <c r="M44" s="637"/>
      <c r="N44" s="637"/>
      <c r="O44" s="626" t="s">
        <v>871</v>
      </c>
      <c r="P44" s="627"/>
      <c r="Q44" s="627"/>
      <c r="R44" s="627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45" right="0.24" top="1.48" bottom="0.5118110236220472" header="0.78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82" zoomScaleNormal="82" zoomScalePageLayoutView="0" workbookViewId="0" topLeftCell="A63">
      <selection activeCell="C94" sqref="C94"/>
    </sheetView>
  </sheetViews>
  <sheetFormatPr defaultColWidth="10.625" defaultRowHeight="12.75"/>
  <cols>
    <col min="1" max="1" width="39.125" style="21" customWidth="1"/>
    <col min="2" max="2" width="10.375" style="100" customWidth="1"/>
    <col min="3" max="3" width="22.625" style="21" customWidth="1"/>
    <col min="4" max="4" width="21.375" style="21" customWidth="1"/>
    <col min="5" max="5" width="13.125" style="21" customWidth="1"/>
    <col min="6" max="6" width="14.875" style="21" customWidth="1"/>
    <col min="7" max="26" width="10.625" style="21" hidden="1" customWidth="1"/>
    <col min="27" max="16384" width="10.625" style="21" customWidth="1"/>
  </cols>
  <sheetData>
    <row r="1" spans="1:6" ht="24" customHeight="1">
      <c r="A1" s="641" t="s">
        <v>606</v>
      </c>
      <c r="B1" s="641"/>
      <c r="C1" s="641"/>
      <c r="D1" s="641"/>
      <c r="E1" s="641"/>
      <c r="F1" s="135"/>
    </row>
    <row r="2" spans="1:6" ht="12">
      <c r="A2" s="484"/>
      <c r="B2" s="485"/>
      <c r="C2" s="486"/>
      <c r="D2" s="105"/>
      <c r="E2" s="519"/>
      <c r="F2" s="97"/>
    </row>
    <row r="3" spans="1:15" ht="13.5" customHeight="1">
      <c r="A3" s="487" t="s">
        <v>382</v>
      </c>
      <c r="B3" s="645" t="str">
        <f>'справка №1-БАЛАНС'!E3</f>
        <v>Инвестиционна компания Галата АД</v>
      </c>
      <c r="C3" s="646"/>
      <c r="D3" s="520" t="s">
        <v>2</v>
      </c>
      <c r="E3" s="105">
        <f>'справка №1-БАЛАНС'!H3</f>
        <v>202780647</v>
      </c>
      <c r="F3" s="517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8" t="s">
        <v>4</v>
      </c>
      <c r="B4" s="642">
        <f>'справка №1-БАЛАНС'!E5</f>
        <v>42277</v>
      </c>
      <c r="C4" s="643"/>
      <c r="D4" s="521" t="s">
        <v>3</v>
      </c>
      <c r="E4" s="105">
        <f>'справка №1-БАЛАНС'!H4</f>
        <v>1507</v>
      </c>
      <c r="F4" s="411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607</v>
      </c>
      <c r="B5" s="490"/>
      <c r="C5" s="491"/>
      <c r="D5" s="105"/>
      <c r="E5" s="492" t="s">
        <v>608</v>
      </c>
    </row>
    <row r="6" spans="1:14" s="98" customFormat="1" ht="12">
      <c r="A6" s="385" t="s">
        <v>462</v>
      </c>
      <c r="B6" s="386" t="s">
        <v>7</v>
      </c>
      <c r="C6" s="387" t="s">
        <v>609</v>
      </c>
      <c r="D6" s="136" t="s">
        <v>610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5"/>
      <c r="B7" s="388"/>
      <c r="C7" s="387"/>
      <c r="D7" s="389" t="s">
        <v>611</v>
      </c>
      <c r="E7" s="122" t="s">
        <v>612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8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89" t="s">
        <v>613</v>
      </c>
      <c r="B9" s="390" t="s">
        <v>614</v>
      </c>
      <c r="C9" s="106"/>
      <c r="D9" s="106"/>
      <c r="E9" s="118">
        <f>C9-D9</f>
        <v>0</v>
      </c>
      <c r="F9" s="104"/>
    </row>
    <row r="10" spans="1:6" ht="12">
      <c r="A10" s="389" t="s">
        <v>615</v>
      </c>
      <c r="B10" s="391"/>
      <c r="C10" s="102"/>
      <c r="D10" s="102"/>
      <c r="E10" s="118"/>
      <c r="F10" s="104"/>
    </row>
    <row r="11" spans="1:15" ht="12">
      <c r="A11" s="392" t="s">
        <v>616</v>
      </c>
      <c r="B11" s="393" t="s">
        <v>617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2" t="s">
        <v>618</v>
      </c>
      <c r="B12" s="393" t="s">
        <v>619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2" t="s">
        <v>620</v>
      </c>
      <c r="B13" s="393" t="s">
        <v>621</v>
      </c>
      <c r="C13" s="106"/>
      <c r="D13" s="106"/>
      <c r="E13" s="118">
        <f t="shared" si="0"/>
        <v>0</v>
      </c>
      <c r="F13" s="104"/>
    </row>
    <row r="14" spans="1:6" ht="12">
      <c r="A14" s="392" t="s">
        <v>622</v>
      </c>
      <c r="B14" s="393" t="s">
        <v>623</v>
      </c>
      <c r="C14" s="106"/>
      <c r="D14" s="106"/>
      <c r="E14" s="118">
        <f t="shared" si="0"/>
        <v>0</v>
      </c>
      <c r="F14" s="104"/>
    </row>
    <row r="15" spans="1:6" ht="12">
      <c r="A15" s="392" t="s">
        <v>624</v>
      </c>
      <c r="B15" s="393" t="s">
        <v>625</v>
      </c>
      <c r="C15" s="106"/>
      <c r="D15" s="106"/>
      <c r="E15" s="118">
        <f t="shared" si="0"/>
        <v>0</v>
      </c>
      <c r="F15" s="104"/>
    </row>
    <row r="16" spans="1:15" ht="12">
      <c r="A16" s="392" t="s">
        <v>626</v>
      </c>
      <c r="B16" s="393" t="s">
        <v>627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2" t="s">
        <v>628</v>
      </c>
      <c r="B17" s="393" t="s">
        <v>629</v>
      </c>
      <c r="C17" s="106"/>
      <c r="D17" s="106"/>
      <c r="E17" s="118">
        <f t="shared" si="0"/>
        <v>0</v>
      </c>
      <c r="F17" s="104"/>
    </row>
    <row r="18" spans="1:6" ht="12">
      <c r="A18" s="392" t="s">
        <v>622</v>
      </c>
      <c r="B18" s="393" t="s">
        <v>630</v>
      </c>
      <c r="C18" s="106"/>
      <c r="D18" s="106"/>
      <c r="E18" s="118">
        <f t="shared" si="0"/>
        <v>0</v>
      </c>
      <c r="F18" s="104"/>
    </row>
    <row r="19" spans="1:15" ht="12">
      <c r="A19" s="394" t="s">
        <v>631</v>
      </c>
      <c r="B19" s="390" t="s">
        <v>632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89" t="s">
        <v>633</v>
      </c>
      <c r="B20" s="391"/>
      <c r="C20" s="117"/>
      <c r="D20" s="102"/>
      <c r="E20" s="118">
        <f t="shared" si="0"/>
        <v>0</v>
      </c>
      <c r="F20" s="104"/>
    </row>
    <row r="21" spans="1:6" ht="12">
      <c r="A21" s="392" t="s">
        <v>634</v>
      </c>
      <c r="B21" s="390" t="s">
        <v>635</v>
      </c>
      <c r="C21" s="106"/>
      <c r="D21" s="106"/>
      <c r="E21" s="118">
        <f t="shared" si="0"/>
        <v>0</v>
      </c>
      <c r="F21" s="104"/>
    </row>
    <row r="22" spans="1:6" ht="12">
      <c r="A22" s="392"/>
      <c r="B22" s="391"/>
      <c r="C22" s="117"/>
      <c r="D22" s="102"/>
      <c r="E22" s="118"/>
      <c r="F22" s="104"/>
    </row>
    <row r="23" spans="1:6" ht="12">
      <c r="A23" s="389" t="s">
        <v>636</v>
      </c>
      <c r="B23" s="395"/>
      <c r="C23" s="117"/>
      <c r="D23" s="102"/>
      <c r="E23" s="118"/>
      <c r="F23" s="104"/>
    </row>
    <row r="24" spans="1:15" ht="12">
      <c r="A24" s="392" t="s">
        <v>637</v>
      </c>
      <c r="B24" s="393" t="s">
        <v>638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2" t="s">
        <v>639</v>
      </c>
      <c r="B25" s="393" t="s">
        <v>640</v>
      </c>
      <c r="C25" s="106">
        <v>0</v>
      </c>
      <c r="D25" s="106">
        <f>C25</f>
        <v>0</v>
      </c>
      <c r="E25" s="118">
        <f t="shared" si="0"/>
        <v>0</v>
      </c>
      <c r="F25" s="104"/>
    </row>
    <row r="26" spans="1:6" ht="12">
      <c r="A26" s="392" t="s">
        <v>641</v>
      </c>
      <c r="B26" s="393" t="s">
        <v>642</v>
      </c>
      <c r="C26" s="106"/>
      <c r="D26" s="106">
        <f aca="true" t="shared" si="1" ref="D26:D42">C26</f>
        <v>0</v>
      </c>
      <c r="E26" s="118">
        <f t="shared" si="0"/>
        <v>0</v>
      </c>
      <c r="F26" s="104"/>
    </row>
    <row r="27" spans="1:6" ht="12">
      <c r="A27" s="392" t="s">
        <v>643</v>
      </c>
      <c r="B27" s="393" t="s">
        <v>644</v>
      </c>
      <c r="C27" s="106"/>
      <c r="D27" s="106">
        <f t="shared" si="1"/>
        <v>0</v>
      </c>
      <c r="E27" s="118">
        <f t="shared" si="0"/>
        <v>0</v>
      </c>
      <c r="F27" s="104"/>
    </row>
    <row r="28" spans="1:6" ht="12">
      <c r="A28" s="392" t="s">
        <v>645</v>
      </c>
      <c r="B28" s="393" t="s">
        <v>646</v>
      </c>
      <c r="C28" s="106">
        <v>4</v>
      </c>
      <c r="D28" s="106">
        <f t="shared" si="1"/>
        <v>4</v>
      </c>
      <c r="E28" s="118">
        <f t="shared" si="0"/>
        <v>0</v>
      </c>
      <c r="F28" s="104"/>
    </row>
    <row r="29" spans="1:6" ht="12">
      <c r="A29" s="392" t="s">
        <v>647</v>
      </c>
      <c r="B29" s="393" t="s">
        <v>648</v>
      </c>
      <c r="C29" s="106"/>
      <c r="D29" s="106">
        <f t="shared" si="1"/>
        <v>0</v>
      </c>
      <c r="E29" s="118">
        <f t="shared" si="0"/>
        <v>0</v>
      </c>
      <c r="F29" s="104"/>
    </row>
    <row r="30" spans="1:6" ht="12">
      <c r="A30" s="392" t="s">
        <v>649</v>
      </c>
      <c r="B30" s="393" t="s">
        <v>650</v>
      </c>
      <c r="C30" s="106">
        <v>624</v>
      </c>
      <c r="D30" s="106">
        <f t="shared" si="1"/>
        <v>624</v>
      </c>
      <c r="E30" s="118">
        <f t="shared" si="0"/>
        <v>0</v>
      </c>
      <c r="F30" s="104"/>
    </row>
    <row r="31" spans="1:6" ht="12">
      <c r="A31" s="392" t="s">
        <v>651</v>
      </c>
      <c r="B31" s="393" t="s">
        <v>652</v>
      </c>
      <c r="C31" s="106"/>
      <c r="D31" s="106">
        <f t="shared" si="1"/>
        <v>0</v>
      </c>
      <c r="E31" s="118">
        <f t="shared" si="0"/>
        <v>0</v>
      </c>
      <c r="F31" s="104"/>
    </row>
    <row r="32" spans="1:6" ht="12">
      <c r="A32" s="392" t="s">
        <v>653</v>
      </c>
      <c r="B32" s="393" t="s">
        <v>654</v>
      </c>
      <c r="C32" s="106">
        <v>0</v>
      </c>
      <c r="D32" s="106">
        <f t="shared" si="1"/>
        <v>0</v>
      </c>
      <c r="E32" s="118">
        <f t="shared" si="0"/>
        <v>0</v>
      </c>
      <c r="F32" s="104"/>
    </row>
    <row r="33" spans="1:15" ht="12">
      <c r="A33" s="392" t="s">
        <v>655</v>
      </c>
      <c r="B33" s="393" t="s">
        <v>656</v>
      </c>
      <c r="C33" s="103">
        <f>SUM(C34:C37)</f>
        <v>0</v>
      </c>
      <c r="D33" s="103">
        <f>SUM(D34:D37)</f>
        <v>0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2" t="s">
        <v>657</v>
      </c>
      <c r="B34" s="393" t="s">
        <v>658</v>
      </c>
      <c r="C34" s="106"/>
      <c r="D34" s="106">
        <f t="shared" si="1"/>
        <v>0</v>
      </c>
      <c r="E34" s="118">
        <f t="shared" si="0"/>
        <v>0</v>
      </c>
      <c r="F34" s="104"/>
    </row>
    <row r="35" spans="1:6" ht="12">
      <c r="A35" s="392" t="s">
        <v>659</v>
      </c>
      <c r="B35" s="393" t="s">
        <v>660</v>
      </c>
      <c r="C35" s="106"/>
      <c r="D35" s="106">
        <f t="shared" si="1"/>
        <v>0</v>
      </c>
      <c r="E35" s="118">
        <f t="shared" si="0"/>
        <v>0</v>
      </c>
      <c r="F35" s="104"/>
    </row>
    <row r="36" spans="1:6" ht="12">
      <c r="A36" s="392" t="s">
        <v>661</v>
      </c>
      <c r="B36" s="393" t="s">
        <v>662</v>
      </c>
      <c r="C36" s="106"/>
      <c r="D36" s="106">
        <f t="shared" si="1"/>
        <v>0</v>
      </c>
      <c r="E36" s="118">
        <f t="shared" si="0"/>
        <v>0</v>
      </c>
      <c r="F36" s="104"/>
    </row>
    <row r="37" spans="1:6" ht="12">
      <c r="A37" s="392" t="s">
        <v>663</v>
      </c>
      <c r="B37" s="393" t="s">
        <v>664</v>
      </c>
      <c r="C37" s="106"/>
      <c r="D37" s="106">
        <f t="shared" si="1"/>
        <v>0</v>
      </c>
      <c r="E37" s="118">
        <f t="shared" si="0"/>
        <v>0</v>
      </c>
      <c r="F37" s="104"/>
    </row>
    <row r="38" spans="1:15" ht="12">
      <c r="A38" s="392" t="s">
        <v>665</v>
      </c>
      <c r="B38" s="393" t="s">
        <v>666</v>
      </c>
      <c r="C38" s="117">
        <f>SUM(C39:C42)</f>
        <v>1200</v>
      </c>
      <c r="D38" s="103">
        <f>SUM(D39:D42)</f>
        <v>1200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2" t="s">
        <v>667</v>
      </c>
      <c r="B39" s="393" t="s">
        <v>668</v>
      </c>
      <c r="C39" s="106"/>
      <c r="D39" s="106">
        <f t="shared" si="1"/>
        <v>0</v>
      </c>
      <c r="E39" s="118">
        <f t="shared" si="0"/>
        <v>0</v>
      </c>
      <c r="F39" s="104"/>
    </row>
    <row r="40" spans="1:6" ht="12">
      <c r="A40" s="392" t="s">
        <v>669</v>
      </c>
      <c r="B40" s="393" t="s">
        <v>670</v>
      </c>
      <c r="C40" s="106"/>
      <c r="D40" s="106">
        <f t="shared" si="1"/>
        <v>0</v>
      </c>
      <c r="E40" s="118">
        <f t="shared" si="0"/>
        <v>0</v>
      </c>
      <c r="F40" s="104"/>
    </row>
    <row r="41" spans="1:6" ht="12">
      <c r="A41" s="392" t="s">
        <v>671</v>
      </c>
      <c r="B41" s="393" t="s">
        <v>672</v>
      </c>
      <c r="C41" s="106"/>
      <c r="D41" s="106">
        <f t="shared" si="1"/>
        <v>0</v>
      </c>
      <c r="E41" s="118">
        <f t="shared" si="0"/>
        <v>0</v>
      </c>
      <c r="F41" s="104"/>
    </row>
    <row r="42" spans="1:6" ht="12">
      <c r="A42" s="392" t="s">
        <v>673</v>
      </c>
      <c r="B42" s="393" t="s">
        <v>674</v>
      </c>
      <c r="C42" s="106">
        <v>1200</v>
      </c>
      <c r="D42" s="106">
        <f t="shared" si="1"/>
        <v>1200</v>
      </c>
      <c r="E42" s="118">
        <f t="shared" si="0"/>
        <v>0</v>
      </c>
      <c r="F42" s="104"/>
    </row>
    <row r="43" spans="1:15" ht="12">
      <c r="A43" s="394" t="s">
        <v>675</v>
      </c>
      <c r="B43" s="390" t="s">
        <v>676</v>
      </c>
      <c r="C43" s="102">
        <f>C24+C28+C29+C31+C30+C32+C33+C38</f>
        <v>1828</v>
      </c>
      <c r="D43" s="102">
        <f>D24+D28+D29+D31+D30+D32+D33+D38</f>
        <v>1828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89" t="s">
        <v>677</v>
      </c>
      <c r="B44" s="391" t="s">
        <v>678</v>
      </c>
      <c r="C44" s="101">
        <f>C43+C21+C19+C9</f>
        <v>1828</v>
      </c>
      <c r="D44" s="101">
        <f>D43+D21+D19+D9</f>
        <v>1828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6"/>
      <c r="B45" s="397"/>
      <c r="C45" s="398"/>
      <c r="D45" s="398"/>
      <c r="E45" s="398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6"/>
      <c r="B46" s="397"/>
      <c r="C46" s="398"/>
      <c r="D46" s="398"/>
      <c r="E46" s="398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6" t="s">
        <v>679</v>
      </c>
      <c r="B47" s="397"/>
      <c r="C47" s="399"/>
      <c r="D47" s="399"/>
      <c r="E47" s="399"/>
      <c r="F47" s="120" t="s">
        <v>274</v>
      </c>
    </row>
    <row r="48" spans="1:6" s="98" customFormat="1" ht="24">
      <c r="A48" s="385" t="s">
        <v>462</v>
      </c>
      <c r="B48" s="386" t="s">
        <v>7</v>
      </c>
      <c r="C48" s="400" t="s">
        <v>680</v>
      </c>
      <c r="D48" s="136" t="s">
        <v>681</v>
      </c>
      <c r="E48" s="136"/>
      <c r="F48" s="136" t="s">
        <v>682</v>
      </c>
    </row>
    <row r="49" spans="1:6" s="98" customFormat="1" ht="12">
      <c r="A49" s="385"/>
      <c r="B49" s="388"/>
      <c r="C49" s="400"/>
      <c r="D49" s="389" t="s">
        <v>611</v>
      </c>
      <c r="E49" s="389" t="s">
        <v>612</v>
      </c>
      <c r="F49" s="136"/>
    </row>
    <row r="50" spans="1:6" s="98" customFormat="1" ht="12">
      <c r="A50" s="113" t="s">
        <v>13</v>
      </c>
      <c r="B50" s="388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89" t="s">
        <v>683</v>
      </c>
      <c r="B51" s="395"/>
      <c r="C51" s="101"/>
      <c r="D51" s="101"/>
      <c r="E51" s="101"/>
      <c r="F51" s="401"/>
    </row>
    <row r="52" spans="1:16" ht="24">
      <c r="A52" s="392" t="s">
        <v>684</v>
      </c>
      <c r="B52" s="393" t="s">
        <v>685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2" t="s">
        <v>686</v>
      </c>
      <c r="B53" s="393" t="s">
        <v>687</v>
      </c>
      <c r="C53" s="106"/>
      <c r="D53" s="106"/>
      <c r="E53" s="117">
        <f>C53-D53</f>
        <v>0</v>
      </c>
      <c r="F53" s="106"/>
    </row>
    <row r="54" spans="1:6" ht="12">
      <c r="A54" s="392" t="s">
        <v>688</v>
      </c>
      <c r="B54" s="393" t="s">
        <v>689</v>
      </c>
      <c r="C54" s="106"/>
      <c r="D54" s="106"/>
      <c r="E54" s="117">
        <f aca="true" t="shared" si="2" ref="E54:E95">C54-D54</f>
        <v>0</v>
      </c>
      <c r="F54" s="106"/>
    </row>
    <row r="55" spans="1:6" ht="12">
      <c r="A55" s="392" t="s">
        <v>673</v>
      </c>
      <c r="B55" s="393" t="s">
        <v>690</v>
      </c>
      <c r="C55" s="106"/>
      <c r="D55" s="106"/>
      <c r="E55" s="117">
        <f t="shared" si="2"/>
        <v>0</v>
      </c>
      <c r="F55" s="106"/>
    </row>
    <row r="56" spans="1:16" ht="24">
      <c r="A56" s="392" t="s">
        <v>691</v>
      </c>
      <c r="B56" s="393" t="s">
        <v>692</v>
      </c>
      <c r="C56" s="101">
        <f>C57+C59</f>
        <v>0</v>
      </c>
      <c r="D56" s="101">
        <f>D57+D59</f>
        <v>0</v>
      </c>
      <c r="E56" s="117">
        <f t="shared" si="2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2" t="s">
        <v>693</v>
      </c>
      <c r="B57" s="393" t="s">
        <v>694</v>
      </c>
      <c r="C57" s="106"/>
      <c r="D57" s="106"/>
      <c r="E57" s="117">
        <f t="shared" si="2"/>
        <v>0</v>
      </c>
      <c r="F57" s="106"/>
    </row>
    <row r="58" spans="1:6" ht="12">
      <c r="A58" s="402" t="s">
        <v>695</v>
      </c>
      <c r="B58" s="393" t="s">
        <v>696</v>
      </c>
      <c r="C58" s="107"/>
      <c r="D58" s="107"/>
      <c r="E58" s="117">
        <f t="shared" si="2"/>
        <v>0</v>
      </c>
      <c r="F58" s="107"/>
    </row>
    <row r="59" spans="1:6" ht="12">
      <c r="A59" s="402" t="s">
        <v>697</v>
      </c>
      <c r="B59" s="393" t="s">
        <v>698</v>
      </c>
      <c r="C59" s="106"/>
      <c r="D59" s="106"/>
      <c r="E59" s="117">
        <f t="shared" si="2"/>
        <v>0</v>
      </c>
      <c r="F59" s="106"/>
    </row>
    <row r="60" spans="1:6" ht="12">
      <c r="A60" s="402" t="s">
        <v>695</v>
      </c>
      <c r="B60" s="393" t="s">
        <v>699</v>
      </c>
      <c r="C60" s="107"/>
      <c r="D60" s="107"/>
      <c r="E60" s="117">
        <f t="shared" si="2"/>
        <v>0</v>
      </c>
      <c r="F60" s="107"/>
    </row>
    <row r="61" spans="1:6" ht="12">
      <c r="A61" s="392" t="s">
        <v>137</v>
      </c>
      <c r="B61" s="393" t="s">
        <v>700</v>
      </c>
      <c r="C61" s="106"/>
      <c r="D61" s="106"/>
      <c r="E61" s="117">
        <f t="shared" si="2"/>
        <v>0</v>
      </c>
      <c r="F61" s="108"/>
    </row>
    <row r="62" spans="1:6" ht="12">
      <c r="A62" s="392" t="s">
        <v>140</v>
      </c>
      <c r="B62" s="393" t="s">
        <v>701</v>
      </c>
      <c r="C62" s="106"/>
      <c r="D62" s="106"/>
      <c r="E62" s="117">
        <f t="shared" si="2"/>
        <v>0</v>
      </c>
      <c r="F62" s="108"/>
    </row>
    <row r="63" spans="1:6" ht="12">
      <c r="A63" s="392" t="s">
        <v>702</v>
      </c>
      <c r="B63" s="393" t="s">
        <v>703</v>
      </c>
      <c r="C63" s="106"/>
      <c r="D63" s="106"/>
      <c r="E63" s="117">
        <f t="shared" si="2"/>
        <v>0</v>
      </c>
      <c r="F63" s="108"/>
    </row>
    <row r="64" spans="1:6" ht="12">
      <c r="A64" s="392" t="s">
        <v>704</v>
      </c>
      <c r="B64" s="393" t="s">
        <v>705</v>
      </c>
      <c r="C64" s="106"/>
      <c r="D64" s="106"/>
      <c r="E64" s="117">
        <f t="shared" si="2"/>
        <v>0</v>
      </c>
      <c r="F64" s="108"/>
    </row>
    <row r="65" spans="1:6" ht="12">
      <c r="A65" s="392" t="s">
        <v>706</v>
      </c>
      <c r="B65" s="393" t="s">
        <v>707</v>
      </c>
      <c r="C65" s="107"/>
      <c r="D65" s="107"/>
      <c r="E65" s="117">
        <f t="shared" si="2"/>
        <v>0</v>
      </c>
      <c r="F65" s="109"/>
    </row>
    <row r="66" spans="1:16" ht="12">
      <c r="A66" s="394" t="s">
        <v>708</v>
      </c>
      <c r="B66" s="390" t="s">
        <v>709</v>
      </c>
      <c r="C66" s="101">
        <f>C52+C56+C61+C62+C63+C64</f>
        <v>0</v>
      </c>
      <c r="D66" s="101">
        <f>D52+D56+D61+D62+D63+D64</f>
        <v>0</v>
      </c>
      <c r="E66" s="117">
        <f t="shared" si="2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89" t="s">
        <v>710</v>
      </c>
      <c r="B67" s="391"/>
      <c r="C67" s="102"/>
      <c r="D67" s="102"/>
      <c r="E67" s="117"/>
      <c r="F67" s="110"/>
    </row>
    <row r="68" spans="1:6" ht="12">
      <c r="A68" s="392" t="s">
        <v>711</v>
      </c>
      <c r="B68" s="403" t="s">
        <v>712</v>
      </c>
      <c r="C68" s="106"/>
      <c r="D68" s="106"/>
      <c r="E68" s="117">
        <f t="shared" si="2"/>
        <v>0</v>
      </c>
      <c r="F68" s="108"/>
    </row>
    <row r="69" spans="1:6" ht="12">
      <c r="A69" s="389"/>
      <c r="B69" s="391"/>
      <c r="C69" s="102"/>
      <c r="D69" s="102"/>
      <c r="E69" s="117"/>
      <c r="F69" s="110"/>
    </row>
    <row r="70" spans="1:6" ht="12">
      <c r="A70" s="389" t="s">
        <v>713</v>
      </c>
      <c r="B70" s="395"/>
      <c r="C70" s="102"/>
      <c r="D70" s="102"/>
      <c r="E70" s="117"/>
      <c r="F70" s="110"/>
    </row>
    <row r="71" spans="1:16" ht="24">
      <c r="A71" s="392" t="s">
        <v>684</v>
      </c>
      <c r="B71" s="393" t="s">
        <v>714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2" t="s">
        <v>715</v>
      </c>
      <c r="B72" s="393" t="s">
        <v>716</v>
      </c>
      <c r="C72" s="106"/>
      <c r="D72" s="106"/>
      <c r="E72" s="117">
        <f t="shared" si="2"/>
        <v>0</v>
      </c>
      <c r="F72" s="108"/>
    </row>
    <row r="73" spans="1:6" ht="12">
      <c r="A73" s="392" t="s">
        <v>717</v>
      </c>
      <c r="B73" s="393" t="s">
        <v>718</v>
      </c>
      <c r="C73" s="106"/>
      <c r="D73" s="106"/>
      <c r="E73" s="117">
        <f t="shared" si="2"/>
        <v>0</v>
      </c>
      <c r="F73" s="108"/>
    </row>
    <row r="74" spans="1:6" ht="12">
      <c r="A74" s="404" t="s">
        <v>719</v>
      </c>
      <c r="B74" s="393" t="s">
        <v>720</v>
      </c>
      <c r="C74" s="106"/>
      <c r="D74" s="106"/>
      <c r="E74" s="117">
        <f t="shared" si="2"/>
        <v>0</v>
      </c>
      <c r="F74" s="108"/>
    </row>
    <row r="75" spans="1:16" ht="24">
      <c r="A75" s="392" t="s">
        <v>691</v>
      </c>
      <c r="B75" s="393" t="s">
        <v>721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2" t="s">
        <v>722</v>
      </c>
      <c r="B76" s="393" t="s">
        <v>723</v>
      </c>
      <c r="C76" s="106"/>
      <c r="D76" s="106"/>
      <c r="E76" s="117">
        <f t="shared" si="2"/>
        <v>0</v>
      </c>
      <c r="F76" s="106"/>
    </row>
    <row r="77" spans="1:6" ht="12">
      <c r="A77" s="392" t="s">
        <v>724</v>
      </c>
      <c r="B77" s="393" t="s">
        <v>725</v>
      </c>
      <c r="C77" s="107"/>
      <c r="D77" s="107"/>
      <c r="E77" s="117">
        <f t="shared" si="2"/>
        <v>0</v>
      </c>
      <c r="F77" s="107"/>
    </row>
    <row r="78" spans="1:6" ht="12">
      <c r="A78" s="392" t="s">
        <v>726</v>
      </c>
      <c r="B78" s="393" t="s">
        <v>727</v>
      </c>
      <c r="C78" s="106"/>
      <c r="D78" s="106"/>
      <c r="E78" s="117">
        <f t="shared" si="2"/>
        <v>0</v>
      </c>
      <c r="F78" s="106"/>
    </row>
    <row r="79" spans="1:6" ht="12">
      <c r="A79" s="392" t="s">
        <v>695</v>
      </c>
      <c r="B79" s="393" t="s">
        <v>728</v>
      </c>
      <c r="C79" s="107"/>
      <c r="D79" s="107"/>
      <c r="E79" s="117">
        <f t="shared" si="2"/>
        <v>0</v>
      </c>
      <c r="F79" s="107"/>
    </row>
    <row r="80" spans="1:16" ht="12">
      <c r="A80" s="392" t="s">
        <v>729</v>
      </c>
      <c r="B80" s="393" t="s">
        <v>730</v>
      </c>
      <c r="C80" s="101">
        <f>SUM(C81:C84)</f>
        <v>0</v>
      </c>
      <c r="D80" s="101">
        <f>SUM(D81:D84)</f>
        <v>0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2" t="s">
        <v>731</v>
      </c>
      <c r="B81" s="393" t="s">
        <v>732</v>
      </c>
      <c r="C81" s="106"/>
      <c r="D81" s="106"/>
      <c r="E81" s="117">
        <f t="shared" si="2"/>
        <v>0</v>
      </c>
      <c r="F81" s="106"/>
    </row>
    <row r="82" spans="1:6" ht="12">
      <c r="A82" s="392" t="s">
        <v>733</v>
      </c>
      <c r="B82" s="393" t="s">
        <v>734</v>
      </c>
      <c r="C82" s="106"/>
      <c r="D82" s="106"/>
      <c r="E82" s="117">
        <f t="shared" si="2"/>
        <v>0</v>
      </c>
      <c r="F82" s="106"/>
    </row>
    <row r="83" spans="1:6" ht="24">
      <c r="A83" s="392" t="s">
        <v>735</v>
      </c>
      <c r="B83" s="393" t="s">
        <v>736</v>
      </c>
      <c r="C83" s="106"/>
      <c r="D83" s="106"/>
      <c r="E83" s="117">
        <f t="shared" si="2"/>
        <v>0</v>
      </c>
      <c r="F83" s="106"/>
    </row>
    <row r="84" spans="1:6" ht="12">
      <c r="A84" s="392" t="s">
        <v>737</v>
      </c>
      <c r="B84" s="393" t="s">
        <v>738</v>
      </c>
      <c r="C84" s="106"/>
      <c r="D84" s="106"/>
      <c r="E84" s="117">
        <f t="shared" si="2"/>
        <v>0</v>
      </c>
      <c r="F84" s="106"/>
    </row>
    <row r="85" spans="1:16" ht="12">
      <c r="A85" s="392" t="s">
        <v>739</v>
      </c>
      <c r="B85" s="393" t="s">
        <v>740</v>
      </c>
      <c r="C85" s="102">
        <f>SUM(C86:C90)+C94</f>
        <v>599</v>
      </c>
      <c r="D85" s="102">
        <f>SUM(D86:D90)+D94</f>
        <v>599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2" t="s">
        <v>741</v>
      </c>
      <c r="B86" s="393" t="s">
        <v>742</v>
      </c>
      <c r="C86" s="106">
        <v>562</v>
      </c>
      <c r="D86" s="106">
        <f>C86</f>
        <v>562</v>
      </c>
      <c r="E86" s="117">
        <f t="shared" si="2"/>
        <v>0</v>
      </c>
      <c r="F86" s="106"/>
    </row>
    <row r="87" spans="1:6" ht="12">
      <c r="A87" s="392" t="s">
        <v>743</v>
      </c>
      <c r="B87" s="393" t="s">
        <v>744</v>
      </c>
      <c r="C87" s="106">
        <v>35</v>
      </c>
      <c r="D87" s="106">
        <f>C87</f>
        <v>35</v>
      </c>
      <c r="E87" s="117">
        <f t="shared" si="2"/>
        <v>0</v>
      </c>
      <c r="F87" s="106"/>
    </row>
    <row r="88" spans="1:6" ht="12">
      <c r="A88" s="392" t="s">
        <v>745</v>
      </c>
      <c r="B88" s="393" t="s">
        <v>746</v>
      </c>
      <c r="C88" s="106"/>
      <c r="D88" s="106">
        <f>C88</f>
        <v>0</v>
      </c>
      <c r="E88" s="117">
        <f t="shared" si="2"/>
        <v>0</v>
      </c>
      <c r="F88" s="106"/>
    </row>
    <row r="89" spans="1:6" ht="12">
      <c r="A89" s="392" t="s">
        <v>747</v>
      </c>
      <c r="B89" s="393" t="s">
        <v>748</v>
      </c>
      <c r="C89" s="106">
        <v>2</v>
      </c>
      <c r="D89" s="106">
        <f>C89</f>
        <v>2</v>
      </c>
      <c r="E89" s="117">
        <f t="shared" si="2"/>
        <v>0</v>
      </c>
      <c r="F89" s="106"/>
    </row>
    <row r="90" spans="1:16" ht="12">
      <c r="A90" s="392" t="s">
        <v>749</v>
      </c>
      <c r="B90" s="393" t="s">
        <v>750</v>
      </c>
      <c r="C90" s="101">
        <f>SUM(C91:C93)</f>
        <v>0</v>
      </c>
      <c r="D90" s="101">
        <f>SUM(D91:D93)</f>
        <v>0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2" t="s">
        <v>751</v>
      </c>
      <c r="B91" s="393" t="s">
        <v>752</v>
      </c>
      <c r="C91" s="106"/>
      <c r="D91" s="106"/>
      <c r="E91" s="117">
        <f t="shared" si="2"/>
        <v>0</v>
      </c>
      <c r="F91" s="106"/>
    </row>
    <row r="92" spans="1:6" ht="12">
      <c r="A92" s="392" t="s">
        <v>659</v>
      </c>
      <c r="B92" s="393" t="s">
        <v>753</v>
      </c>
      <c r="C92" s="106">
        <v>0</v>
      </c>
      <c r="D92" s="106"/>
      <c r="E92" s="117">
        <f t="shared" si="2"/>
        <v>0</v>
      </c>
      <c r="F92" s="106"/>
    </row>
    <row r="93" spans="1:6" ht="12">
      <c r="A93" s="392" t="s">
        <v>663</v>
      </c>
      <c r="B93" s="393" t="s">
        <v>754</v>
      </c>
      <c r="C93" s="106">
        <v>0</v>
      </c>
      <c r="D93" s="106">
        <v>0</v>
      </c>
      <c r="E93" s="117">
        <f t="shared" si="2"/>
        <v>0</v>
      </c>
      <c r="F93" s="106"/>
    </row>
    <row r="94" spans="1:6" ht="12">
      <c r="A94" s="392" t="s">
        <v>755</v>
      </c>
      <c r="B94" s="393" t="s">
        <v>756</v>
      </c>
      <c r="C94" s="106"/>
      <c r="D94" s="106"/>
      <c r="E94" s="117">
        <f t="shared" si="2"/>
        <v>0</v>
      </c>
      <c r="F94" s="106"/>
    </row>
    <row r="95" spans="1:6" ht="12">
      <c r="A95" s="392" t="s">
        <v>757</v>
      </c>
      <c r="B95" s="393" t="s">
        <v>758</v>
      </c>
      <c r="C95" s="106">
        <v>0</v>
      </c>
      <c r="D95" s="106">
        <v>0</v>
      </c>
      <c r="E95" s="117">
        <f t="shared" si="2"/>
        <v>0</v>
      </c>
      <c r="F95" s="108"/>
    </row>
    <row r="96" spans="1:16" ht="12">
      <c r="A96" s="394" t="s">
        <v>759</v>
      </c>
      <c r="B96" s="403" t="s">
        <v>760</v>
      </c>
      <c r="C96" s="102">
        <f>C85+C80+C75+C71+C95</f>
        <v>599</v>
      </c>
      <c r="D96" s="102">
        <f>D85+D80+D75+D71+D95</f>
        <v>599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89" t="s">
        <v>761</v>
      </c>
      <c r="B97" s="391" t="s">
        <v>762</v>
      </c>
      <c r="C97" s="102">
        <f>C96+C68+C66</f>
        <v>599</v>
      </c>
      <c r="D97" s="102">
        <f>D96+D68+D66</f>
        <v>599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399"/>
      <c r="B98" s="405"/>
      <c r="C98" s="111"/>
      <c r="D98" s="111"/>
      <c r="E98" s="111"/>
      <c r="F98" s="112"/>
    </row>
    <row r="99" spans="1:27" ht="12">
      <c r="A99" s="396" t="s">
        <v>763</v>
      </c>
      <c r="B99" s="406"/>
      <c r="C99" s="111"/>
      <c r="D99" s="111"/>
      <c r="E99" s="111"/>
      <c r="F99" s="407" t="s">
        <v>522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2" customFormat="1" ht="24">
      <c r="A100" s="113" t="s">
        <v>462</v>
      </c>
      <c r="B100" s="391" t="s">
        <v>463</v>
      </c>
      <c r="C100" s="113" t="s">
        <v>764</v>
      </c>
      <c r="D100" s="113" t="s">
        <v>765</v>
      </c>
      <c r="E100" s="113" t="s">
        <v>766</v>
      </c>
      <c r="F100" s="113" t="s">
        <v>767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2" customFormat="1" ht="12">
      <c r="A101" s="113" t="s">
        <v>13</v>
      </c>
      <c r="B101" s="391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2" t="s">
        <v>768</v>
      </c>
      <c r="B102" s="393" t="s">
        <v>769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2" t="s">
        <v>770</v>
      </c>
      <c r="B103" s="393" t="s">
        <v>771</v>
      </c>
      <c r="C103" s="106"/>
      <c r="D103" s="106"/>
      <c r="E103" s="106"/>
      <c r="F103" s="123">
        <f>C103+D103-E103</f>
        <v>0</v>
      </c>
    </row>
    <row r="104" spans="1:6" ht="12">
      <c r="A104" s="392" t="s">
        <v>772</v>
      </c>
      <c r="B104" s="393" t="s">
        <v>773</v>
      </c>
      <c r="C104" s="106"/>
      <c r="D104" s="106"/>
      <c r="E104" s="106"/>
      <c r="F104" s="123">
        <f>C104+D104-E104</f>
        <v>0</v>
      </c>
    </row>
    <row r="105" spans="1:16" ht="12">
      <c r="A105" s="408" t="s">
        <v>774</v>
      </c>
      <c r="B105" s="391" t="s">
        <v>775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09" t="s">
        <v>776</v>
      </c>
      <c r="B106" s="410"/>
      <c r="C106" s="396"/>
      <c r="D106" s="396"/>
      <c r="E106" s="396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40" t="s">
        <v>777</v>
      </c>
      <c r="B107" s="640"/>
      <c r="C107" s="640"/>
      <c r="D107" s="640"/>
      <c r="E107" s="640"/>
      <c r="F107" s="640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6"/>
      <c r="B108" s="397"/>
      <c r="C108" s="396"/>
      <c r="D108" s="396"/>
      <c r="E108" s="396"/>
      <c r="F108" s="120"/>
    </row>
    <row r="109" spans="1:6" ht="12">
      <c r="A109" s="644" t="str">
        <f>'справка №1-БАЛАНС'!A98</f>
        <v>30.10.2015г.</v>
      </c>
      <c r="B109" s="639"/>
      <c r="C109" s="639" t="s">
        <v>866</v>
      </c>
      <c r="D109" s="639"/>
      <c r="E109" s="639"/>
      <c r="F109" s="639"/>
    </row>
    <row r="110" spans="1:6" ht="12">
      <c r="A110" s="570" t="s">
        <v>158</v>
      </c>
      <c r="B110" s="382"/>
      <c r="C110" s="381"/>
      <c r="D110" s="381"/>
      <c r="E110" s="381"/>
      <c r="F110" s="383"/>
    </row>
    <row r="111" spans="1:6" ht="12">
      <c r="A111" s="381"/>
      <c r="B111" s="382"/>
      <c r="C111" s="638" t="s">
        <v>872</v>
      </c>
      <c r="D111" s="638"/>
      <c r="E111" s="638"/>
      <c r="F111" s="638"/>
    </row>
    <row r="112" spans="1:6" ht="12">
      <c r="A112" s="346"/>
      <c r="B112" s="384"/>
      <c r="C112" s="346"/>
      <c r="D112" s="346"/>
      <c r="E112" s="346"/>
      <c r="F112" s="346"/>
    </row>
    <row r="113" spans="1:6" ht="12">
      <c r="A113" s="346"/>
      <c r="B113" s="384"/>
      <c r="C113" s="346"/>
      <c r="D113" s="517">
        <f>C44+-'справка №1-БАЛАНС'!C75</f>
        <v>0</v>
      </c>
      <c r="E113" s="346"/>
      <c r="F113" s="346"/>
    </row>
    <row r="114" spans="1:6" ht="12">
      <c r="A114" s="346"/>
      <c r="B114" s="384"/>
      <c r="C114" s="346"/>
      <c r="D114" s="517">
        <f>C97+-'справка №1-БАЛАНС'!G79</f>
        <v>0</v>
      </c>
      <c r="E114" s="346"/>
      <c r="F114" s="346"/>
    </row>
    <row r="115" spans="1:6" ht="12">
      <c r="A115" s="346"/>
      <c r="B115" s="384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968503937007874" top="0.3937007874015748" bottom="0.2362204724409449" header="0.2362204724409449" footer="0.2362204724409449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zoomScalePageLayoutView="0" workbookViewId="0" topLeftCell="A7">
      <selection activeCell="G32" sqref="G32"/>
    </sheetView>
  </sheetViews>
  <sheetFormatPr defaultColWidth="10.625" defaultRowHeight="12.75"/>
  <cols>
    <col min="1" max="1" width="52.625" style="105" customWidth="1"/>
    <col min="2" max="2" width="9.125" style="518" customWidth="1"/>
    <col min="3" max="3" width="12.875" style="105" customWidth="1"/>
    <col min="4" max="4" width="12.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625" style="105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779</v>
      </c>
      <c r="F2" s="414"/>
      <c r="G2" s="414"/>
      <c r="H2" s="412"/>
      <c r="I2" s="412"/>
    </row>
    <row r="3" spans="1:9" ht="12">
      <c r="A3" s="412"/>
      <c r="B3" s="413"/>
      <c r="C3" s="415" t="s">
        <v>780</v>
      </c>
      <c r="D3" s="415"/>
      <c r="E3" s="415"/>
      <c r="F3" s="415"/>
      <c r="G3" s="415"/>
      <c r="H3" s="412"/>
      <c r="I3" s="412"/>
    </row>
    <row r="4" spans="1:9" ht="15" customHeight="1">
      <c r="A4" s="493" t="s">
        <v>382</v>
      </c>
      <c r="B4" s="647" t="str">
        <f>'справка №1-БАЛАНС'!E3</f>
        <v>Инвестиционна компания Галата АД</v>
      </c>
      <c r="C4" s="647"/>
      <c r="D4" s="647"/>
      <c r="E4" s="647"/>
      <c r="F4" s="647"/>
      <c r="G4" s="653" t="s">
        <v>2</v>
      </c>
      <c r="H4" s="653"/>
      <c r="I4" s="494">
        <f>'справка №1-БАЛАНС'!H3</f>
        <v>202780647</v>
      </c>
    </row>
    <row r="5" spans="1:9" ht="15">
      <c r="A5" s="495" t="s">
        <v>4</v>
      </c>
      <c r="B5" s="648">
        <f>'справка №1-БАЛАНС'!E5</f>
        <v>42277</v>
      </c>
      <c r="C5" s="648"/>
      <c r="D5" s="648"/>
      <c r="E5" s="648"/>
      <c r="F5" s="648"/>
      <c r="G5" s="651" t="s">
        <v>3</v>
      </c>
      <c r="H5" s="652"/>
      <c r="I5" s="494">
        <f>'справка №1-БАЛАНС'!H4</f>
        <v>1507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781</v>
      </c>
    </row>
    <row r="7" spans="1:9" s="514" customFormat="1" ht="12">
      <c r="A7" s="138" t="s">
        <v>462</v>
      </c>
      <c r="B7" s="77"/>
      <c r="C7" s="138" t="s">
        <v>782</v>
      </c>
      <c r="D7" s="139"/>
      <c r="E7" s="140"/>
      <c r="F7" s="141" t="s">
        <v>783</v>
      </c>
      <c r="G7" s="141"/>
      <c r="H7" s="141"/>
      <c r="I7" s="141"/>
    </row>
    <row r="8" spans="1:9" s="514" customFormat="1" ht="21.75" customHeight="1">
      <c r="A8" s="138"/>
      <c r="B8" s="79" t="s">
        <v>7</v>
      </c>
      <c r="C8" s="80" t="s">
        <v>784</v>
      </c>
      <c r="D8" s="80" t="s">
        <v>785</v>
      </c>
      <c r="E8" s="80" t="s">
        <v>786</v>
      </c>
      <c r="F8" s="140" t="s">
        <v>787</v>
      </c>
      <c r="G8" s="142" t="s">
        <v>788</v>
      </c>
      <c r="H8" s="142"/>
      <c r="I8" s="142" t="s">
        <v>789</v>
      </c>
    </row>
    <row r="9" spans="1:9" s="514" customFormat="1" ht="15.75" customHeight="1">
      <c r="A9" s="138"/>
      <c r="B9" s="81"/>
      <c r="C9" s="82"/>
      <c r="D9" s="82"/>
      <c r="E9" s="82"/>
      <c r="F9" s="140"/>
      <c r="G9" s="78" t="s">
        <v>533</v>
      </c>
      <c r="H9" s="78" t="s">
        <v>534</v>
      </c>
      <c r="I9" s="142"/>
    </row>
    <row r="10" spans="1:9" s="515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5" customFormat="1" ht="12">
      <c r="A11" s="86" t="s">
        <v>790</v>
      </c>
      <c r="B11" s="87"/>
      <c r="C11" s="83"/>
      <c r="D11" s="83"/>
      <c r="E11" s="83"/>
      <c r="F11" s="83"/>
      <c r="G11" s="83"/>
      <c r="H11" s="83"/>
      <c r="I11" s="83"/>
    </row>
    <row r="12" spans="1:9" s="515" customFormat="1" ht="15">
      <c r="A12" s="74" t="s">
        <v>791</v>
      </c>
      <c r="B12" s="88" t="s">
        <v>792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5" customFormat="1" ht="12">
      <c r="A13" s="74" t="s">
        <v>793</v>
      </c>
      <c r="B13" s="88" t="s">
        <v>794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5" customFormat="1" ht="12">
      <c r="A14" s="74" t="s">
        <v>593</v>
      </c>
      <c r="B14" s="88" t="s">
        <v>795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5" customFormat="1" ht="12">
      <c r="A15" s="74" t="s">
        <v>796</v>
      </c>
      <c r="B15" s="88" t="s">
        <v>797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5" customFormat="1" ht="12">
      <c r="A16" s="74" t="s">
        <v>77</v>
      </c>
      <c r="B16" s="88" t="s">
        <v>798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5" customFormat="1" ht="12">
      <c r="A17" s="89" t="s">
        <v>562</v>
      </c>
      <c r="B17" s="90" t="s">
        <v>799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5" customFormat="1" ht="12">
      <c r="A18" s="86" t="s">
        <v>800</v>
      </c>
      <c r="B18" s="91"/>
      <c r="C18" s="430"/>
      <c r="D18" s="430"/>
      <c r="E18" s="430"/>
      <c r="F18" s="430"/>
      <c r="G18" s="430"/>
      <c r="H18" s="430"/>
      <c r="I18" s="430"/>
    </row>
    <row r="19" spans="1:16" s="515" customFormat="1" ht="12">
      <c r="A19" s="74" t="s">
        <v>791</v>
      </c>
      <c r="B19" s="88" t="s">
        <v>801</v>
      </c>
      <c r="C19" s="96"/>
      <c r="D19" s="96"/>
      <c r="E19" s="96"/>
      <c r="F19" s="96"/>
      <c r="G19" s="96"/>
      <c r="H19" s="96"/>
      <c r="I19" s="430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4" t="s">
        <v>802</v>
      </c>
      <c r="B20" s="88" t="s">
        <v>803</v>
      </c>
      <c r="C20" s="96"/>
      <c r="D20" s="96"/>
      <c r="E20" s="96"/>
      <c r="F20" s="96"/>
      <c r="G20" s="96"/>
      <c r="H20" s="96"/>
      <c r="I20" s="430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4" t="s">
        <v>804</v>
      </c>
      <c r="B21" s="88" t="s">
        <v>805</v>
      </c>
      <c r="C21" s="96"/>
      <c r="D21" s="96"/>
      <c r="E21" s="96"/>
      <c r="F21" s="96"/>
      <c r="G21" s="96"/>
      <c r="H21" s="96"/>
      <c r="I21" s="430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4" t="s">
        <v>806</v>
      </c>
      <c r="B22" s="88" t="s">
        <v>807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4" t="s">
        <v>808</v>
      </c>
      <c r="B23" s="88" t="s">
        <v>809</v>
      </c>
      <c r="C23" s="96"/>
      <c r="D23" s="96"/>
      <c r="E23" s="96"/>
      <c r="F23" s="96"/>
      <c r="G23" s="96"/>
      <c r="H23" s="96"/>
      <c r="I23" s="430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4" t="s">
        <v>810</v>
      </c>
      <c r="B24" s="88" t="s">
        <v>811</v>
      </c>
      <c r="C24" s="96"/>
      <c r="D24" s="96"/>
      <c r="E24" s="96"/>
      <c r="F24" s="96"/>
      <c r="G24" s="96"/>
      <c r="H24" s="96"/>
      <c r="I24" s="430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2" t="s">
        <v>812</v>
      </c>
      <c r="B25" s="93" t="s">
        <v>813</v>
      </c>
      <c r="C25" s="96"/>
      <c r="D25" s="96"/>
      <c r="E25" s="96"/>
      <c r="F25" s="96"/>
      <c r="G25" s="96"/>
      <c r="H25" s="96"/>
      <c r="I25" s="430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89" t="s">
        <v>579</v>
      </c>
      <c r="B26" s="90" t="s">
        <v>814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3" t="s">
        <v>815</v>
      </c>
      <c r="B28" s="193"/>
      <c r="C28" s="193"/>
      <c r="D28" s="418"/>
      <c r="E28" s="418"/>
      <c r="F28" s="418"/>
      <c r="G28" s="418"/>
      <c r="H28" s="418"/>
      <c r="I28" s="418"/>
    </row>
    <row r="29" spans="1:9" s="515" customFormat="1" ht="12">
      <c r="A29" s="412"/>
      <c r="B29" s="413"/>
      <c r="C29" s="412"/>
      <c r="D29" s="419"/>
      <c r="E29" s="419"/>
      <c r="F29" s="419"/>
      <c r="G29" s="419"/>
      <c r="H29" s="419"/>
      <c r="I29" s="419"/>
    </row>
    <row r="30" spans="1:10" s="515" customFormat="1" ht="15" customHeight="1">
      <c r="A30" s="598" t="str">
        <f>'справка №1-БАЛАНС'!A98</f>
        <v>30.10.2015г.</v>
      </c>
      <c r="B30" s="650"/>
      <c r="C30" s="650"/>
      <c r="D30" s="453" t="s">
        <v>816</v>
      </c>
      <c r="E30" s="649" t="s">
        <v>865</v>
      </c>
      <c r="F30" s="649"/>
      <c r="G30" s="649"/>
      <c r="H30" s="416"/>
      <c r="I30" s="649"/>
      <c r="J30" s="649"/>
    </row>
    <row r="31" spans="1:9" s="515" customFormat="1" ht="12">
      <c r="A31" s="571"/>
      <c r="B31" s="384"/>
      <c r="C31" s="346"/>
      <c r="D31" s="517"/>
      <c r="E31" s="517"/>
      <c r="F31" s="517"/>
      <c r="G31" s="517" t="s">
        <v>873</v>
      </c>
      <c r="H31" s="517"/>
      <c r="I31" s="517"/>
    </row>
    <row r="32" spans="1:9" s="515" customFormat="1" ht="12">
      <c r="A32" s="346"/>
      <c r="B32" s="384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5"/>
      <c r="B33" s="518"/>
      <c r="C33" s="105"/>
      <c r="D33" s="519"/>
      <c r="E33" s="519"/>
      <c r="F33" s="519"/>
      <c r="G33" s="519"/>
      <c r="H33" s="519"/>
      <c r="I33" s="519"/>
    </row>
    <row r="34" spans="1:9" s="515" customFormat="1" ht="12">
      <c r="A34" s="105"/>
      <c r="B34" s="518"/>
      <c r="C34" s="105"/>
      <c r="D34" s="519"/>
      <c r="E34" s="519"/>
      <c r="F34" s="519"/>
      <c r="G34" s="519"/>
      <c r="H34" s="519"/>
      <c r="I34" s="519"/>
    </row>
    <row r="35" spans="1:9" s="515" customFormat="1" ht="12">
      <c r="A35" s="105"/>
      <c r="B35" s="518"/>
      <c r="C35" s="105"/>
      <c r="D35" s="519"/>
      <c r="E35" s="519"/>
      <c r="F35" s="519"/>
      <c r="G35" s="519"/>
      <c r="H35" s="519"/>
      <c r="I35" s="519"/>
    </row>
    <row r="36" spans="1:9" s="515" customFormat="1" ht="12">
      <c r="A36" s="105"/>
      <c r="B36" s="518"/>
      <c r="C36" s="105"/>
      <c r="D36" s="519"/>
      <c r="E36" s="519"/>
      <c r="F36" s="519"/>
      <c r="G36" s="519"/>
      <c r="H36" s="519"/>
      <c r="I36" s="519"/>
    </row>
    <row r="37" spans="1:9" s="515" customFormat="1" ht="12">
      <c r="A37" s="105"/>
      <c r="B37" s="518"/>
      <c r="C37" s="105"/>
      <c r="D37" s="519"/>
      <c r="E37" s="519"/>
      <c r="F37" s="519"/>
      <c r="G37" s="519"/>
      <c r="H37" s="519"/>
      <c r="I37" s="519"/>
    </row>
    <row r="38" spans="1:9" s="515" customFormat="1" ht="12">
      <c r="A38" s="105"/>
      <c r="B38" s="518"/>
      <c r="C38" s="105"/>
      <c r="D38" s="519"/>
      <c r="E38" s="519"/>
      <c r="F38" s="519"/>
      <c r="G38" s="519"/>
      <c r="H38" s="519"/>
      <c r="I38" s="519"/>
    </row>
    <row r="39" spans="1:9" s="515" customFormat="1" ht="12">
      <c r="A39" s="105"/>
      <c r="B39" s="518"/>
      <c r="C39" s="105"/>
      <c r="D39" s="519"/>
      <c r="E39" s="519"/>
      <c r="F39" s="519"/>
      <c r="G39" s="519"/>
      <c r="H39" s="519"/>
      <c r="I39" s="519"/>
    </row>
    <row r="40" spans="1:9" s="515" customFormat="1" ht="12">
      <c r="A40" s="105"/>
      <c r="B40" s="518"/>
      <c r="C40" s="105"/>
      <c r="D40" s="519"/>
      <c r="E40" s="519"/>
      <c r="F40" s="519"/>
      <c r="G40" s="519"/>
      <c r="H40" s="519"/>
      <c r="I40" s="519"/>
    </row>
    <row r="41" spans="1:9" s="515" customFormat="1" ht="12">
      <c r="A41" s="105"/>
      <c r="B41" s="518"/>
      <c r="C41" s="105"/>
      <c r="D41" s="519"/>
      <c r="E41" s="519"/>
      <c r="F41" s="519"/>
      <c r="G41" s="519"/>
      <c r="H41" s="519"/>
      <c r="I41" s="519"/>
    </row>
    <row r="42" spans="1:9" s="515" customFormat="1" ht="12">
      <c r="A42" s="105"/>
      <c r="B42" s="518"/>
      <c r="C42" s="105"/>
      <c r="D42" s="519"/>
      <c r="E42" s="519"/>
      <c r="F42" s="519"/>
      <c r="G42" s="519"/>
      <c r="H42" s="519"/>
      <c r="I42" s="519"/>
    </row>
    <row r="43" spans="1:9" s="515" customFormat="1" ht="12">
      <c r="A43" s="105"/>
      <c r="B43" s="518"/>
      <c r="C43" s="105"/>
      <c r="D43" s="519"/>
      <c r="E43" s="519"/>
      <c r="F43" s="519"/>
      <c r="G43" s="519"/>
      <c r="H43" s="519"/>
      <c r="I43" s="519"/>
    </row>
    <row r="44" spans="1:9" s="515" customFormat="1" ht="12">
      <c r="A44" s="105"/>
      <c r="B44" s="518"/>
      <c r="C44" s="105"/>
      <c r="D44" s="519"/>
      <c r="E44" s="519"/>
      <c r="F44" s="519"/>
      <c r="G44" s="519"/>
      <c r="H44" s="519"/>
      <c r="I44" s="519"/>
    </row>
    <row r="45" spans="1:9" s="515" customFormat="1" ht="12">
      <c r="A45" s="105"/>
      <c r="B45" s="518"/>
      <c r="C45" s="105"/>
      <c r="D45" s="519"/>
      <c r="E45" s="519"/>
      <c r="F45" s="519"/>
      <c r="G45" s="519"/>
      <c r="H45" s="519"/>
      <c r="I45" s="519"/>
    </row>
    <row r="46" spans="1:9" s="515" customFormat="1" ht="12">
      <c r="A46" s="105"/>
      <c r="B46" s="518"/>
      <c r="C46" s="105"/>
      <c r="D46" s="519"/>
      <c r="E46" s="519"/>
      <c r="F46" s="519"/>
      <c r="G46" s="519"/>
      <c r="H46" s="519"/>
      <c r="I46" s="519"/>
    </row>
    <row r="47" spans="1:9" s="515" customFormat="1" ht="12">
      <c r="A47" s="105"/>
      <c r="B47" s="518"/>
      <c r="C47" s="105"/>
      <c r="D47" s="519"/>
      <c r="E47" s="519"/>
      <c r="F47" s="519"/>
      <c r="G47" s="519"/>
      <c r="H47" s="519"/>
      <c r="I47" s="519"/>
    </row>
    <row r="48" spans="1:9" s="515" customFormat="1" ht="12">
      <c r="A48" s="105"/>
      <c r="B48" s="518"/>
      <c r="C48" s="105"/>
      <c r="D48" s="519"/>
      <c r="E48" s="519"/>
      <c r="F48" s="519"/>
      <c r="G48" s="519"/>
      <c r="H48" s="519"/>
      <c r="I48" s="519"/>
    </row>
    <row r="49" spans="1:9" s="515" customFormat="1" ht="12">
      <c r="A49" s="105"/>
      <c r="B49" s="518"/>
      <c r="C49" s="105"/>
      <c r="D49" s="519"/>
      <c r="E49" s="519"/>
      <c r="F49" s="519"/>
      <c r="G49" s="519"/>
      <c r="H49" s="519"/>
      <c r="I49" s="519"/>
    </row>
    <row r="50" spans="1:9" s="515" customFormat="1" ht="12">
      <c r="A50" s="105"/>
      <c r="B50" s="518"/>
      <c r="C50" s="105"/>
      <c r="D50" s="519"/>
      <c r="E50" s="519"/>
      <c r="F50" s="519"/>
      <c r="G50" s="519"/>
      <c r="H50" s="519"/>
      <c r="I50" s="519"/>
    </row>
    <row r="51" spans="1:9" s="515" customFormat="1" ht="12">
      <c r="A51" s="105"/>
      <c r="B51" s="518"/>
      <c r="C51" s="105"/>
      <c r="D51" s="519"/>
      <c r="E51" s="519"/>
      <c r="F51" s="519"/>
      <c r="G51" s="519"/>
      <c r="H51" s="519"/>
      <c r="I51" s="519"/>
    </row>
    <row r="52" spans="1:9" s="515" customFormat="1" ht="12">
      <c r="A52" s="105"/>
      <c r="B52" s="518"/>
      <c r="C52" s="105"/>
      <c r="D52" s="519"/>
      <c r="E52" s="519"/>
      <c r="F52" s="519"/>
      <c r="G52" s="519"/>
      <c r="H52" s="519"/>
      <c r="I52" s="519"/>
    </row>
    <row r="53" spans="1:9" s="515" customFormat="1" ht="12">
      <c r="A53" s="105"/>
      <c r="B53" s="518"/>
      <c r="C53" s="105"/>
      <c r="D53" s="519"/>
      <c r="E53" s="519"/>
      <c r="F53" s="519"/>
      <c r="G53" s="519"/>
      <c r="H53" s="519"/>
      <c r="I53" s="519"/>
    </row>
    <row r="54" spans="1:9" s="515" customFormat="1" ht="12">
      <c r="A54" s="105"/>
      <c r="B54" s="518"/>
      <c r="C54" s="105"/>
      <c r="D54" s="519"/>
      <c r="E54" s="519"/>
      <c r="F54" s="519"/>
      <c r="G54" s="519"/>
      <c r="H54" s="519"/>
      <c r="I54" s="519"/>
    </row>
    <row r="55" spans="1:9" s="515" customFormat="1" ht="12">
      <c r="A55" s="105"/>
      <c r="B55" s="518"/>
      <c r="C55" s="105"/>
      <c r="D55" s="519"/>
      <c r="E55" s="519"/>
      <c r="F55" s="519"/>
      <c r="G55" s="519"/>
      <c r="H55" s="519"/>
      <c r="I55" s="519"/>
    </row>
    <row r="56" spans="1:9" s="515" customFormat="1" ht="12">
      <c r="A56" s="105"/>
      <c r="B56" s="518"/>
      <c r="C56" s="105"/>
      <c r="D56" s="519"/>
      <c r="E56" s="519"/>
      <c r="F56" s="519"/>
      <c r="G56" s="519"/>
      <c r="H56" s="519"/>
      <c r="I56" s="519"/>
    </row>
    <row r="57" spans="1:9" s="515" customFormat="1" ht="12">
      <c r="A57" s="105"/>
      <c r="B57" s="518"/>
      <c r="C57" s="105"/>
      <c r="D57" s="519"/>
      <c r="E57" s="519"/>
      <c r="F57" s="519"/>
      <c r="G57" s="519"/>
      <c r="H57" s="519"/>
      <c r="I57" s="519"/>
    </row>
    <row r="58" spans="1:9" s="515" customFormat="1" ht="12">
      <c r="A58" s="105"/>
      <c r="B58" s="518"/>
      <c r="C58" s="105"/>
      <c r="D58" s="519"/>
      <c r="E58" s="519"/>
      <c r="F58" s="519"/>
      <c r="G58" s="519"/>
      <c r="H58" s="519"/>
      <c r="I58" s="519"/>
    </row>
    <row r="59" spans="1:9" s="515" customFormat="1" ht="12">
      <c r="A59" s="105"/>
      <c r="B59" s="518"/>
      <c r="C59" s="105"/>
      <c r="D59" s="519"/>
      <c r="E59" s="519"/>
      <c r="F59" s="519"/>
      <c r="G59" s="519"/>
      <c r="H59" s="519"/>
      <c r="I59" s="519"/>
    </row>
    <row r="60" spans="1:9" s="515" customFormat="1" ht="12">
      <c r="A60" s="105"/>
      <c r="B60" s="518"/>
      <c r="C60" s="105"/>
      <c r="D60" s="519"/>
      <c r="E60" s="519"/>
      <c r="F60" s="519"/>
      <c r="G60" s="519"/>
      <c r="H60" s="519"/>
      <c r="I60" s="519"/>
    </row>
    <row r="61" spans="1:9" s="515" customFormat="1" ht="12">
      <c r="A61" s="105"/>
      <c r="B61" s="518"/>
      <c r="C61" s="105"/>
      <c r="D61" s="519"/>
      <c r="E61" s="519"/>
      <c r="F61" s="519"/>
      <c r="G61" s="519"/>
      <c r="H61" s="519"/>
      <c r="I61" s="519"/>
    </row>
    <row r="62" spans="1:9" s="515" customFormat="1" ht="12">
      <c r="A62" s="105"/>
      <c r="B62" s="518"/>
      <c r="C62" s="105"/>
      <c r="D62" s="519"/>
      <c r="E62" s="519"/>
      <c r="F62" s="519"/>
      <c r="G62" s="519"/>
      <c r="H62" s="519"/>
      <c r="I62" s="519"/>
    </row>
    <row r="63" spans="1:9" s="515" customFormat="1" ht="12">
      <c r="A63" s="105"/>
      <c r="B63" s="518"/>
      <c r="C63" s="105"/>
      <c r="D63" s="519"/>
      <c r="E63" s="519"/>
      <c r="F63" s="519"/>
      <c r="G63" s="519"/>
      <c r="H63" s="519"/>
      <c r="I63" s="519"/>
    </row>
    <row r="64" spans="1:9" s="515" customFormat="1" ht="12">
      <c r="A64" s="105"/>
      <c r="B64" s="518"/>
      <c r="C64" s="105"/>
      <c r="D64" s="519"/>
      <c r="E64" s="519"/>
      <c r="F64" s="519"/>
      <c r="G64" s="519"/>
      <c r="H64" s="519"/>
      <c r="I64" s="519"/>
    </row>
    <row r="65" spans="1:9" s="515" customFormat="1" ht="12">
      <c r="A65" s="105"/>
      <c r="B65" s="518"/>
      <c r="C65" s="105"/>
      <c r="D65" s="519"/>
      <c r="E65" s="519"/>
      <c r="F65" s="519"/>
      <c r="G65" s="519"/>
      <c r="H65" s="519"/>
      <c r="I65" s="519"/>
    </row>
    <row r="66" spans="1:9" s="515" customFormat="1" ht="12">
      <c r="A66" s="105"/>
      <c r="B66" s="518"/>
      <c r="C66" s="105"/>
      <c r="D66" s="519"/>
      <c r="E66" s="519"/>
      <c r="F66" s="519"/>
      <c r="G66" s="519"/>
      <c r="H66" s="519"/>
      <c r="I66" s="519"/>
    </row>
    <row r="67" spans="1:9" s="515" customFormat="1" ht="12">
      <c r="A67" s="105"/>
      <c r="B67" s="518"/>
      <c r="C67" s="105"/>
      <c r="D67" s="519"/>
      <c r="E67" s="519"/>
      <c r="F67" s="519"/>
      <c r="G67" s="519"/>
      <c r="H67" s="519"/>
      <c r="I67" s="519"/>
    </row>
    <row r="68" spans="1:9" s="515" customFormat="1" ht="12">
      <c r="A68" s="105"/>
      <c r="B68" s="518"/>
      <c r="C68" s="105"/>
      <c r="D68" s="519"/>
      <c r="E68" s="519"/>
      <c r="F68" s="519"/>
      <c r="G68" s="519"/>
      <c r="H68" s="519"/>
      <c r="I68" s="519"/>
    </row>
    <row r="69" spans="1:9" s="515" customFormat="1" ht="12">
      <c r="A69" s="105"/>
      <c r="B69" s="518"/>
      <c r="C69" s="105"/>
      <c r="D69" s="519"/>
      <c r="E69" s="519"/>
      <c r="F69" s="519"/>
      <c r="G69" s="519"/>
      <c r="H69" s="519"/>
      <c r="I69" s="519"/>
    </row>
    <row r="70" spans="1:9" s="515" customFormat="1" ht="12">
      <c r="A70" s="105"/>
      <c r="B70" s="518"/>
      <c r="C70" s="105"/>
      <c r="D70" s="519"/>
      <c r="E70" s="519"/>
      <c r="F70" s="519"/>
      <c r="G70" s="519"/>
      <c r="H70" s="519"/>
      <c r="I70" s="519"/>
    </row>
    <row r="71" spans="1:9" s="515" customFormat="1" ht="12">
      <c r="A71" s="105"/>
      <c r="B71" s="518"/>
      <c r="C71" s="105"/>
      <c r="D71" s="519"/>
      <c r="E71" s="519"/>
      <c r="F71" s="519"/>
      <c r="G71" s="519"/>
      <c r="H71" s="519"/>
      <c r="I71" s="519"/>
    </row>
    <row r="72" spans="1:9" s="515" customFormat="1" ht="12">
      <c r="A72" s="105"/>
      <c r="B72" s="518"/>
      <c r="C72" s="105"/>
      <c r="D72" s="519"/>
      <c r="E72" s="519"/>
      <c r="F72" s="519"/>
      <c r="G72" s="519"/>
      <c r="H72" s="519"/>
      <c r="I72" s="519"/>
    </row>
    <row r="73" spans="1:9" s="515" customFormat="1" ht="12">
      <c r="A73" s="105"/>
      <c r="B73" s="518"/>
      <c r="C73" s="105"/>
      <c r="D73" s="519"/>
      <c r="E73" s="519"/>
      <c r="F73" s="519"/>
      <c r="G73" s="519"/>
      <c r="H73" s="519"/>
      <c r="I73" s="519"/>
    </row>
    <row r="74" spans="1:9" s="515" customFormat="1" ht="12">
      <c r="A74" s="105"/>
      <c r="B74" s="518"/>
      <c r="C74" s="105"/>
      <c r="D74" s="519"/>
      <c r="E74" s="519"/>
      <c r="F74" s="519"/>
      <c r="G74" s="519"/>
      <c r="H74" s="519"/>
      <c r="I74" s="519"/>
    </row>
    <row r="75" spans="1:9" s="515" customFormat="1" ht="12">
      <c r="A75" s="105"/>
      <c r="B75" s="518"/>
      <c r="C75" s="105"/>
      <c r="D75" s="519"/>
      <c r="E75" s="519"/>
      <c r="F75" s="519"/>
      <c r="G75" s="519"/>
      <c r="H75" s="519"/>
      <c r="I75" s="519"/>
    </row>
    <row r="76" spans="1:9" s="515" customFormat="1" ht="12">
      <c r="A76" s="105"/>
      <c r="B76" s="518"/>
      <c r="C76" s="105"/>
      <c r="D76" s="519"/>
      <c r="E76" s="519"/>
      <c r="F76" s="519"/>
      <c r="G76" s="519"/>
      <c r="H76" s="519"/>
      <c r="I76" s="519"/>
    </row>
    <row r="77" spans="1:9" s="515" customFormat="1" ht="12">
      <c r="A77" s="105"/>
      <c r="B77" s="518"/>
      <c r="C77" s="105"/>
      <c r="D77" s="519"/>
      <c r="E77" s="519"/>
      <c r="F77" s="519"/>
      <c r="G77" s="519"/>
      <c r="H77" s="519"/>
      <c r="I77" s="519"/>
    </row>
    <row r="78" spans="1:9" s="515" customFormat="1" ht="12">
      <c r="A78" s="105"/>
      <c r="B78" s="518"/>
      <c r="C78" s="105"/>
      <c r="D78" s="519"/>
      <c r="E78" s="519"/>
      <c r="F78" s="519"/>
      <c r="G78" s="519"/>
      <c r="H78" s="519"/>
      <c r="I78" s="519"/>
    </row>
    <row r="79" spans="1:9" s="515" customFormat="1" ht="12">
      <c r="A79" s="105"/>
      <c r="B79" s="518"/>
      <c r="C79" s="105"/>
      <c r="D79" s="519"/>
      <c r="E79" s="519"/>
      <c r="F79" s="519"/>
      <c r="G79" s="519"/>
      <c r="H79" s="519"/>
      <c r="I79" s="519"/>
    </row>
    <row r="80" spans="1:9" s="515" customFormat="1" ht="12">
      <c r="A80" s="105"/>
      <c r="B80" s="518"/>
      <c r="C80" s="105"/>
      <c r="D80" s="519"/>
      <c r="E80" s="519"/>
      <c r="F80" s="519"/>
      <c r="G80" s="519"/>
      <c r="H80" s="519"/>
      <c r="I80" s="519"/>
    </row>
    <row r="81" spans="1:9" s="515" customFormat="1" ht="12">
      <c r="A81" s="105"/>
      <c r="B81" s="518"/>
      <c r="C81" s="105"/>
      <c r="D81" s="519"/>
      <c r="E81" s="519"/>
      <c r="F81" s="519"/>
      <c r="G81" s="519"/>
      <c r="H81" s="519"/>
      <c r="I81" s="519"/>
    </row>
    <row r="82" spans="1:9" s="515" customFormat="1" ht="12">
      <c r="A82" s="105"/>
      <c r="B82" s="518"/>
      <c r="C82" s="105"/>
      <c r="D82" s="519"/>
      <c r="E82" s="519"/>
      <c r="F82" s="519"/>
      <c r="G82" s="519"/>
      <c r="H82" s="519"/>
      <c r="I82" s="519"/>
    </row>
    <row r="83" spans="1:9" s="515" customFormat="1" ht="12">
      <c r="A83" s="105"/>
      <c r="B83" s="518"/>
      <c r="C83" s="105"/>
      <c r="D83" s="519"/>
      <c r="E83" s="519"/>
      <c r="F83" s="519"/>
      <c r="G83" s="519"/>
      <c r="H83" s="519"/>
      <c r="I83" s="519"/>
    </row>
    <row r="84" spans="1:9" s="515" customFormat="1" ht="12">
      <c r="A84" s="105"/>
      <c r="B84" s="518"/>
      <c r="C84" s="105"/>
      <c r="D84" s="519"/>
      <c r="E84" s="519"/>
      <c r="F84" s="519"/>
      <c r="G84" s="519"/>
      <c r="H84" s="519"/>
      <c r="I84" s="519"/>
    </row>
    <row r="85" spans="1:9" s="515" customFormat="1" ht="12">
      <c r="A85" s="105"/>
      <c r="B85" s="518"/>
      <c r="C85" s="105"/>
      <c r="D85" s="519"/>
      <c r="E85" s="519"/>
      <c r="F85" s="519"/>
      <c r="G85" s="519"/>
      <c r="H85" s="519"/>
      <c r="I85" s="519"/>
    </row>
    <row r="86" spans="1:9" s="515" customFormat="1" ht="12">
      <c r="A86" s="105"/>
      <c r="B86" s="518"/>
      <c r="C86" s="105"/>
      <c r="D86" s="519"/>
      <c r="E86" s="519"/>
      <c r="F86" s="519"/>
      <c r="G86" s="519"/>
      <c r="H86" s="519"/>
      <c r="I86" s="519"/>
    </row>
    <row r="87" spans="1:9" s="515" customFormat="1" ht="12">
      <c r="A87" s="105"/>
      <c r="B87" s="518"/>
      <c r="C87" s="105"/>
      <c r="D87" s="519"/>
      <c r="E87" s="519"/>
      <c r="F87" s="519"/>
      <c r="G87" s="519"/>
      <c r="H87" s="519"/>
      <c r="I87" s="519"/>
    </row>
    <row r="88" spans="1:9" s="515" customFormat="1" ht="12">
      <c r="A88" s="105"/>
      <c r="B88" s="518"/>
      <c r="C88" s="105"/>
      <c r="D88" s="519"/>
      <c r="E88" s="519"/>
      <c r="F88" s="519"/>
      <c r="G88" s="519"/>
      <c r="H88" s="519"/>
      <c r="I88" s="519"/>
    </row>
    <row r="89" spans="1:9" s="515" customFormat="1" ht="12">
      <c r="A89" s="105"/>
      <c r="B89" s="518"/>
      <c r="C89" s="105"/>
      <c r="D89" s="519"/>
      <c r="E89" s="519"/>
      <c r="F89" s="519"/>
      <c r="G89" s="519"/>
      <c r="H89" s="519"/>
      <c r="I89" s="519"/>
    </row>
    <row r="90" spans="1:9" s="515" customFormat="1" ht="12">
      <c r="A90" s="105"/>
      <c r="B90" s="518"/>
      <c r="C90" s="105"/>
      <c r="D90" s="519"/>
      <c r="E90" s="519"/>
      <c r="F90" s="519"/>
      <c r="G90" s="519"/>
      <c r="H90" s="519"/>
      <c r="I90" s="519"/>
    </row>
    <row r="91" spans="1:9" s="515" customFormat="1" ht="12">
      <c r="A91" s="105"/>
      <c r="B91" s="518"/>
      <c r="C91" s="105"/>
      <c r="D91" s="519"/>
      <c r="E91" s="519"/>
      <c r="F91" s="519"/>
      <c r="G91" s="519"/>
      <c r="H91" s="519"/>
      <c r="I91" s="519"/>
    </row>
    <row r="92" spans="1:9" s="515" customFormat="1" ht="12">
      <c r="A92" s="105"/>
      <c r="B92" s="518"/>
      <c r="C92" s="105"/>
      <c r="D92" s="519"/>
      <c r="E92" s="519"/>
      <c r="F92" s="519"/>
      <c r="G92" s="519"/>
      <c r="H92" s="519"/>
      <c r="I92" s="519"/>
    </row>
    <row r="93" spans="1:9" s="515" customFormat="1" ht="12">
      <c r="A93" s="105"/>
      <c r="B93" s="518"/>
      <c r="C93" s="105"/>
      <c r="D93" s="519"/>
      <c r="E93" s="519"/>
      <c r="F93" s="519"/>
      <c r="G93" s="519"/>
      <c r="H93" s="519"/>
      <c r="I93" s="519"/>
    </row>
    <row r="94" spans="1:9" s="515" customFormat="1" ht="12">
      <c r="A94" s="105"/>
      <c r="B94" s="518"/>
      <c r="C94" s="105"/>
      <c r="D94" s="519"/>
      <c r="E94" s="519"/>
      <c r="F94" s="519"/>
      <c r="G94" s="519"/>
      <c r="H94" s="519"/>
      <c r="I94" s="519"/>
    </row>
    <row r="95" spans="1:9" s="515" customFormat="1" ht="12">
      <c r="A95" s="105"/>
      <c r="B95" s="518"/>
      <c r="C95" s="105"/>
      <c r="D95" s="519"/>
      <c r="E95" s="519"/>
      <c r="F95" s="519"/>
      <c r="G95" s="519"/>
      <c r="H95" s="519"/>
      <c r="I95" s="519"/>
    </row>
    <row r="96" spans="1:9" s="515" customFormat="1" ht="12">
      <c r="A96" s="105"/>
      <c r="B96" s="518"/>
      <c r="C96" s="105"/>
      <c r="D96" s="519"/>
      <c r="E96" s="519"/>
      <c r="F96" s="519"/>
      <c r="G96" s="519"/>
      <c r="H96" s="519"/>
      <c r="I96" s="519"/>
    </row>
    <row r="97" spans="1:9" s="515" customFormat="1" ht="12">
      <c r="A97" s="105"/>
      <c r="B97" s="518"/>
      <c r="C97" s="105"/>
      <c r="D97" s="519"/>
      <c r="E97" s="519"/>
      <c r="F97" s="519"/>
      <c r="G97" s="519"/>
      <c r="H97" s="519"/>
      <c r="I97" s="519"/>
    </row>
    <row r="98" spans="1:9" s="515" customFormat="1" ht="12">
      <c r="A98" s="105"/>
      <c r="B98" s="518"/>
      <c r="C98" s="105"/>
      <c r="D98" s="519"/>
      <c r="E98" s="519"/>
      <c r="F98" s="519"/>
      <c r="G98" s="519"/>
      <c r="H98" s="519"/>
      <c r="I98" s="519"/>
    </row>
    <row r="99" spans="1:9" s="515" customFormat="1" ht="12">
      <c r="A99" s="105"/>
      <c r="B99" s="518"/>
      <c r="C99" s="105"/>
      <c r="D99" s="519"/>
      <c r="E99" s="519"/>
      <c r="F99" s="519"/>
      <c r="G99" s="519"/>
      <c r="H99" s="519"/>
      <c r="I99" s="519"/>
    </row>
    <row r="100" spans="1:9" s="515" customFormat="1" ht="12">
      <c r="A100" s="105"/>
      <c r="B100" s="518"/>
      <c r="C100" s="105"/>
      <c r="D100" s="519"/>
      <c r="E100" s="519"/>
      <c r="F100" s="519"/>
      <c r="G100" s="519"/>
      <c r="H100" s="519"/>
      <c r="I100" s="519"/>
    </row>
    <row r="101" spans="1:9" s="515" customFormat="1" ht="12">
      <c r="A101" s="105"/>
      <c r="B101" s="518"/>
      <c r="C101" s="105"/>
      <c r="D101" s="519"/>
      <c r="E101" s="519"/>
      <c r="F101" s="519"/>
      <c r="G101" s="519"/>
      <c r="H101" s="519"/>
      <c r="I101" s="519"/>
    </row>
    <row r="102" spans="1:9" s="515" customFormat="1" ht="12">
      <c r="A102" s="105"/>
      <c r="B102" s="518"/>
      <c r="C102" s="105"/>
      <c r="D102" s="519"/>
      <c r="E102" s="519"/>
      <c r="F102" s="519"/>
      <c r="G102" s="519"/>
      <c r="H102" s="519"/>
      <c r="I102" s="519"/>
    </row>
    <row r="103" spans="1:9" s="515" customFormat="1" ht="12">
      <c r="A103" s="105"/>
      <c r="B103" s="518"/>
      <c r="C103" s="105"/>
      <c r="D103" s="519"/>
      <c r="E103" s="519"/>
      <c r="F103" s="519"/>
      <c r="G103" s="519"/>
      <c r="H103" s="519"/>
      <c r="I103" s="519"/>
    </row>
    <row r="104" spans="1:9" s="515" customFormat="1" ht="12">
      <c r="A104" s="105"/>
      <c r="B104" s="518"/>
      <c r="C104" s="105"/>
      <c r="D104" s="519"/>
      <c r="E104" s="519"/>
      <c r="F104" s="519"/>
      <c r="G104" s="519"/>
      <c r="H104" s="519"/>
      <c r="I104" s="519"/>
    </row>
    <row r="105" spans="1:9" s="515" customFormat="1" ht="12">
      <c r="A105" s="105"/>
      <c r="B105" s="518"/>
      <c r="C105" s="105"/>
      <c r="D105" s="519"/>
      <c r="E105" s="519"/>
      <c r="F105" s="519"/>
      <c r="G105" s="519"/>
      <c r="H105" s="519"/>
      <c r="I105" s="519"/>
    </row>
    <row r="106" spans="1:9" s="515" customFormat="1" ht="12">
      <c r="A106" s="105"/>
      <c r="B106" s="518"/>
      <c r="C106" s="105"/>
      <c r="D106" s="519"/>
      <c r="E106" s="519"/>
      <c r="F106" s="519"/>
      <c r="G106" s="519"/>
      <c r="H106" s="519"/>
      <c r="I106" s="519"/>
    </row>
    <row r="107" spans="1:9" s="515" customFormat="1" ht="12">
      <c r="A107" s="105"/>
      <c r="B107" s="518"/>
      <c r="C107" s="105"/>
      <c r="D107" s="519"/>
      <c r="E107" s="519"/>
      <c r="F107" s="519"/>
      <c r="G107" s="519"/>
      <c r="H107" s="519"/>
      <c r="I107" s="519"/>
    </row>
    <row r="108" spans="1:9" s="515" customFormat="1" ht="12">
      <c r="A108" s="105"/>
      <c r="B108" s="518"/>
      <c r="C108" s="105"/>
      <c r="D108" s="519"/>
      <c r="E108" s="519"/>
      <c r="F108" s="519"/>
      <c r="G108" s="519"/>
      <c r="H108" s="519"/>
      <c r="I108" s="519"/>
    </row>
    <row r="109" spans="1:9" s="515" customFormat="1" ht="12">
      <c r="A109" s="105"/>
      <c r="B109" s="518"/>
      <c r="C109" s="105"/>
      <c r="D109" s="519"/>
      <c r="E109" s="519"/>
      <c r="F109" s="519"/>
      <c r="G109" s="519"/>
      <c r="H109" s="519"/>
      <c r="I109" s="519"/>
    </row>
    <row r="110" spans="1:9" s="515" customFormat="1" ht="12">
      <c r="A110" s="105"/>
      <c r="B110" s="518"/>
      <c r="C110" s="105"/>
      <c r="D110" s="519"/>
      <c r="E110" s="519"/>
      <c r="F110" s="519"/>
      <c r="G110" s="519"/>
      <c r="H110" s="519"/>
      <c r="I110" s="519"/>
    </row>
    <row r="111" spans="1:9" s="515" customFormat="1" ht="12">
      <c r="A111" s="105"/>
      <c r="B111" s="518"/>
      <c r="C111" s="105"/>
      <c r="D111" s="519"/>
      <c r="E111" s="519"/>
      <c r="F111" s="519"/>
      <c r="G111" s="519"/>
      <c r="H111" s="519"/>
      <c r="I111" s="519"/>
    </row>
    <row r="112" spans="1:9" s="515" customFormat="1" ht="12">
      <c r="A112" s="105"/>
      <c r="B112" s="518"/>
      <c r="C112" s="105"/>
      <c r="D112" s="519"/>
      <c r="E112" s="519"/>
      <c r="F112" s="519"/>
      <c r="G112" s="519"/>
      <c r="H112" s="519"/>
      <c r="I112" s="519"/>
    </row>
    <row r="113" spans="1:9" s="515" customFormat="1" ht="12">
      <c r="A113" s="105"/>
      <c r="B113" s="518"/>
      <c r="C113" s="105"/>
      <c r="D113" s="519"/>
      <c r="E113" s="519"/>
      <c r="F113" s="519"/>
      <c r="G113" s="519"/>
      <c r="H113" s="519"/>
      <c r="I113" s="519"/>
    </row>
    <row r="114" spans="1:9" s="515" customFormat="1" ht="12">
      <c r="A114" s="105"/>
      <c r="B114" s="518"/>
      <c r="C114" s="105"/>
      <c r="D114" s="519"/>
      <c r="E114" s="519"/>
      <c r="F114" s="519"/>
      <c r="G114" s="519"/>
      <c r="H114" s="519"/>
      <c r="I114" s="519"/>
    </row>
    <row r="115" spans="1:9" s="515" customFormat="1" ht="12">
      <c r="A115" s="105"/>
      <c r="B115" s="518"/>
      <c r="C115" s="105"/>
      <c r="D115" s="519"/>
      <c r="E115" s="519"/>
      <c r="F115" s="519"/>
      <c r="G115" s="519"/>
      <c r="H115" s="519"/>
      <c r="I115" s="519"/>
    </row>
    <row r="116" spans="1:9" s="515" customFormat="1" ht="12">
      <c r="A116" s="105"/>
      <c r="B116" s="518"/>
      <c r="C116" s="105"/>
      <c r="D116" s="519"/>
      <c r="E116" s="519"/>
      <c r="F116" s="519"/>
      <c r="G116" s="519"/>
      <c r="H116" s="519"/>
      <c r="I116" s="519"/>
    </row>
    <row r="117" spans="1:9" s="515" customFormat="1" ht="12">
      <c r="A117" s="105"/>
      <c r="B117" s="518"/>
      <c r="C117" s="105"/>
      <c r="D117" s="519"/>
      <c r="E117" s="519"/>
      <c r="F117" s="519"/>
      <c r="G117" s="519"/>
      <c r="H117" s="519"/>
      <c r="I117" s="519"/>
    </row>
    <row r="118" spans="1:9" s="515" customFormat="1" ht="12">
      <c r="A118" s="105"/>
      <c r="B118" s="518"/>
      <c r="C118" s="105"/>
      <c r="D118" s="519"/>
      <c r="E118" s="519"/>
      <c r="F118" s="519"/>
      <c r="G118" s="519"/>
      <c r="H118" s="519"/>
      <c r="I118" s="519"/>
    </row>
    <row r="119" spans="1:9" s="515" customFormat="1" ht="12">
      <c r="A119" s="105"/>
      <c r="B119" s="518"/>
      <c r="C119" s="105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5"/>
  <sheetViews>
    <sheetView zoomScalePageLayoutView="0" workbookViewId="0" topLeftCell="A133">
      <selection activeCell="B6" sqref="B6:C6"/>
    </sheetView>
  </sheetViews>
  <sheetFormatPr defaultColWidth="10.625" defaultRowHeight="12.75"/>
  <cols>
    <col min="1" max="1" width="42.00390625" style="503" customWidth="1"/>
    <col min="2" max="2" width="12.375" style="513" customWidth="1"/>
    <col min="3" max="3" width="19.625" style="503" customWidth="1"/>
    <col min="4" max="4" width="20.125" style="503" customWidth="1"/>
    <col min="5" max="5" width="23.625" style="503" customWidth="1"/>
    <col min="6" max="6" width="19.625" style="503" customWidth="1"/>
    <col min="7" max="16384" width="10.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3" t="s">
        <v>817</v>
      </c>
      <c r="B2" s="143"/>
      <c r="C2" s="143"/>
      <c r="D2" s="143"/>
      <c r="E2" s="143"/>
      <c r="F2" s="143"/>
    </row>
    <row r="3" spans="1:6" ht="12.75" customHeight="1">
      <c r="A3" s="143" t="s">
        <v>818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55" t="s">
        <v>863</v>
      </c>
      <c r="C5" s="655"/>
      <c r="D5" s="655"/>
      <c r="E5" s="564" t="s">
        <v>2</v>
      </c>
      <c r="F5" s="446">
        <f>'справка №1-БАЛАНС'!H3</f>
        <v>202780647</v>
      </c>
    </row>
    <row r="6" spans="1:13" ht="15" customHeight="1">
      <c r="A6" s="26" t="s">
        <v>857</v>
      </c>
      <c r="B6" s="654">
        <f>'справка №1-БАЛАНС'!E5</f>
        <v>42277</v>
      </c>
      <c r="C6" s="654"/>
      <c r="D6" s="504"/>
      <c r="E6" s="563" t="s">
        <v>3</v>
      </c>
      <c r="F6" s="505">
        <f>'справка №1-БАЛАНС'!H4</f>
        <v>1507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9" customFormat="1" ht="51">
      <c r="A8" s="30" t="s">
        <v>819</v>
      </c>
      <c r="B8" s="34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5"/>
      <c r="D10" s="425"/>
      <c r="E10" s="425"/>
      <c r="F10" s="425"/>
    </row>
    <row r="11" spans="1:6" ht="18" customHeight="1">
      <c r="A11" s="35" t="s">
        <v>825</v>
      </c>
      <c r="B11" s="36"/>
      <c r="C11" s="425"/>
      <c r="D11" s="425"/>
      <c r="E11" s="425"/>
      <c r="F11" s="425"/>
    </row>
    <row r="12" spans="1:6" ht="14.25" customHeight="1">
      <c r="A12" s="35" t="s">
        <v>826</v>
      </c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827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547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550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562</v>
      </c>
      <c r="B27" s="38" t="s">
        <v>828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5" t="s">
        <v>829</v>
      </c>
      <c r="B28" s="39"/>
      <c r="C28" s="425"/>
      <c r="D28" s="425"/>
      <c r="E28" s="425"/>
      <c r="F28" s="437"/>
    </row>
    <row r="29" spans="1:6" ht="12.75">
      <c r="A29" s="35" t="s">
        <v>541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544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547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550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579</v>
      </c>
      <c r="B44" s="38" t="s">
        <v>830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5" t="s">
        <v>831</v>
      </c>
      <c r="B45" s="39"/>
      <c r="C45" s="425"/>
      <c r="D45" s="425"/>
      <c r="E45" s="425"/>
      <c r="F45" s="437"/>
    </row>
    <row r="46" spans="1:6" ht="12.75">
      <c r="A46" s="35" t="s">
        <v>541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544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547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550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598</v>
      </c>
      <c r="B61" s="38" t="s">
        <v>832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5" t="s">
        <v>833</v>
      </c>
      <c r="B62" s="39"/>
      <c r="C62" s="425"/>
      <c r="D62" s="425"/>
      <c r="E62" s="425"/>
      <c r="F62" s="437"/>
    </row>
    <row r="63" spans="1:6" ht="12.75">
      <c r="A63" s="35" t="s">
        <v>541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544</v>
      </c>
      <c r="B64" s="39"/>
      <c r="C64" s="436"/>
      <c r="D64" s="436"/>
      <c r="E64" s="436"/>
      <c r="F64" s="438">
        <f aca="true" t="shared" si="3" ref="F64:F77">C64-E64</f>
        <v>0</v>
      </c>
    </row>
    <row r="65" spans="1:6" ht="12.75">
      <c r="A65" s="35" t="s">
        <v>547</v>
      </c>
      <c r="B65" s="39"/>
      <c r="C65" s="436"/>
      <c r="D65" s="436"/>
      <c r="E65" s="436"/>
      <c r="F65" s="438">
        <f t="shared" si="3"/>
        <v>0</v>
      </c>
    </row>
    <row r="66" spans="1:6" ht="12.75">
      <c r="A66" s="35" t="s">
        <v>550</v>
      </c>
      <c r="B66" s="39"/>
      <c r="C66" s="436"/>
      <c r="D66" s="436"/>
      <c r="E66" s="436"/>
      <c r="F66" s="438">
        <f t="shared" si="3"/>
        <v>0</v>
      </c>
    </row>
    <row r="67" spans="1:6" ht="12.75">
      <c r="A67" s="35">
        <v>5</v>
      </c>
      <c r="B67" s="36"/>
      <c r="C67" s="436"/>
      <c r="D67" s="436"/>
      <c r="E67" s="436"/>
      <c r="F67" s="438">
        <f t="shared" si="3"/>
        <v>0</v>
      </c>
    </row>
    <row r="68" spans="1:6" ht="12.75">
      <c r="A68" s="35">
        <v>6</v>
      </c>
      <c r="B68" s="36"/>
      <c r="C68" s="436"/>
      <c r="D68" s="436"/>
      <c r="E68" s="436"/>
      <c r="F68" s="438">
        <f t="shared" si="3"/>
        <v>0</v>
      </c>
    </row>
    <row r="69" spans="1:6" ht="12.75">
      <c r="A69" s="35">
        <v>7</v>
      </c>
      <c r="B69" s="36"/>
      <c r="C69" s="436"/>
      <c r="D69" s="436"/>
      <c r="E69" s="436"/>
      <c r="F69" s="438">
        <f t="shared" si="3"/>
        <v>0</v>
      </c>
    </row>
    <row r="70" spans="1:6" ht="12.75">
      <c r="A70" s="35">
        <v>8</v>
      </c>
      <c r="B70" s="36"/>
      <c r="C70" s="436"/>
      <c r="D70" s="436"/>
      <c r="E70" s="436"/>
      <c r="F70" s="438">
        <f t="shared" si="3"/>
        <v>0</v>
      </c>
    </row>
    <row r="71" spans="1:6" ht="12.75">
      <c r="A71" s="35">
        <v>9</v>
      </c>
      <c r="B71" s="36"/>
      <c r="C71" s="436"/>
      <c r="D71" s="436"/>
      <c r="E71" s="436"/>
      <c r="F71" s="438">
        <f t="shared" si="3"/>
        <v>0</v>
      </c>
    </row>
    <row r="72" spans="1:6" ht="12.75">
      <c r="A72" s="35">
        <v>10</v>
      </c>
      <c r="B72" s="36"/>
      <c r="C72" s="436"/>
      <c r="D72" s="436"/>
      <c r="E72" s="436"/>
      <c r="F72" s="438">
        <f t="shared" si="3"/>
        <v>0</v>
      </c>
    </row>
    <row r="73" spans="1:6" ht="12.75">
      <c r="A73" s="35">
        <v>11</v>
      </c>
      <c r="B73" s="36"/>
      <c r="C73" s="436"/>
      <c r="D73" s="436"/>
      <c r="E73" s="436"/>
      <c r="F73" s="438">
        <f t="shared" si="3"/>
        <v>0</v>
      </c>
    </row>
    <row r="74" spans="1:6" ht="12.75">
      <c r="A74" s="35">
        <v>12</v>
      </c>
      <c r="B74" s="36"/>
      <c r="C74" s="436"/>
      <c r="D74" s="436"/>
      <c r="E74" s="436"/>
      <c r="F74" s="438">
        <f t="shared" si="3"/>
        <v>0</v>
      </c>
    </row>
    <row r="75" spans="1:6" ht="12.75">
      <c r="A75" s="35">
        <v>13</v>
      </c>
      <c r="B75" s="36"/>
      <c r="C75" s="436"/>
      <c r="D75" s="436"/>
      <c r="E75" s="436"/>
      <c r="F75" s="438">
        <f t="shared" si="3"/>
        <v>0</v>
      </c>
    </row>
    <row r="76" spans="1:6" ht="12" customHeight="1">
      <c r="A76" s="35">
        <v>14</v>
      </c>
      <c r="B76" s="36"/>
      <c r="C76" s="436"/>
      <c r="D76" s="436"/>
      <c r="E76" s="436"/>
      <c r="F76" s="438">
        <f t="shared" si="3"/>
        <v>0</v>
      </c>
    </row>
    <row r="77" spans="1:6" ht="12.75">
      <c r="A77" s="35">
        <v>15</v>
      </c>
      <c r="B77" s="36"/>
      <c r="C77" s="436"/>
      <c r="D77" s="436"/>
      <c r="E77" s="436"/>
      <c r="F77" s="438">
        <f t="shared" si="3"/>
        <v>0</v>
      </c>
    </row>
    <row r="78" spans="1:16" ht="14.25" customHeight="1">
      <c r="A78" s="37" t="s">
        <v>834</v>
      </c>
      <c r="B78" s="38" t="s">
        <v>835</v>
      </c>
      <c r="C78" s="425">
        <f>SUM(C63:C77)</f>
        <v>0</v>
      </c>
      <c r="D78" s="425"/>
      <c r="E78" s="425">
        <f>SUM(E63:E77)</f>
        <v>0</v>
      </c>
      <c r="F78" s="437">
        <f>SUM(F63:F77)</f>
        <v>0</v>
      </c>
      <c r="G78" s="510"/>
      <c r="H78" s="510"/>
      <c r="I78" s="510"/>
      <c r="J78" s="510"/>
      <c r="K78" s="510"/>
      <c r="L78" s="510"/>
      <c r="M78" s="510"/>
      <c r="N78" s="510"/>
      <c r="O78" s="510"/>
      <c r="P78" s="510"/>
    </row>
    <row r="79" spans="1:16" ht="20.25" customHeight="1">
      <c r="A79" s="40" t="s">
        <v>836</v>
      </c>
      <c r="B79" s="38" t="s">
        <v>837</v>
      </c>
      <c r="C79" s="425">
        <f>C78+C61+C44+C27</f>
        <v>0</v>
      </c>
      <c r="D79" s="425"/>
      <c r="E79" s="425">
        <f>E78+E61+E44+E27</f>
        <v>0</v>
      </c>
      <c r="F79" s="437">
        <f>F78+F61+F44+F27</f>
        <v>0</v>
      </c>
      <c r="G79" s="510"/>
      <c r="H79" s="510"/>
      <c r="I79" s="510"/>
      <c r="J79" s="510"/>
      <c r="K79" s="510"/>
      <c r="L79" s="510"/>
      <c r="M79" s="510"/>
      <c r="N79" s="510"/>
      <c r="O79" s="510"/>
      <c r="P79" s="510"/>
    </row>
    <row r="80" spans="1:6" ht="15" customHeight="1">
      <c r="A80" s="33" t="s">
        <v>838</v>
      </c>
      <c r="B80" s="38"/>
      <c r="C80" s="425"/>
      <c r="D80" s="425"/>
      <c r="E80" s="425"/>
      <c r="F80" s="437"/>
    </row>
    <row r="81" spans="1:6" ht="14.25" customHeight="1">
      <c r="A81" s="35" t="s">
        <v>825</v>
      </c>
      <c r="B81" s="39"/>
      <c r="C81" s="425"/>
      <c r="D81" s="425"/>
      <c r="E81" s="425"/>
      <c r="F81" s="437"/>
    </row>
    <row r="82" spans="1:6" ht="12.75">
      <c r="A82" s="35" t="s">
        <v>826</v>
      </c>
      <c r="B82" s="39"/>
      <c r="C82" s="436"/>
      <c r="D82" s="436"/>
      <c r="E82" s="436"/>
      <c r="F82" s="438">
        <f>C82-E82</f>
        <v>0</v>
      </c>
    </row>
    <row r="83" spans="1:6" ht="12.75">
      <c r="A83" s="35" t="s">
        <v>827</v>
      </c>
      <c r="B83" s="39"/>
      <c r="C83" s="436"/>
      <c r="D83" s="436"/>
      <c r="E83" s="436"/>
      <c r="F83" s="438">
        <f aca="true" t="shared" si="4" ref="F83:F96">C83-E83</f>
        <v>0</v>
      </c>
    </row>
    <row r="84" spans="1:6" ht="12.75">
      <c r="A84" s="35" t="s">
        <v>547</v>
      </c>
      <c r="B84" s="39"/>
      <c r="C84" s="436"/>
      <c r="D84" s="436"/>
      <c r="E84" s="436"/>
      <c r="F84" s="438">
        <f t="shared" si="4"/>
        <v>0</v>
      </c>
    </row>
    <row r="85" spans="1:6" ht="12.75">
      <c r="A85" s="35" t="s">
        <v>550</v>
      </c>
      <c r="B85" s="39"/>
      <c r="C85" s="436"/>
      <c r="D85" s="436"/>
      <c r="E85" s="436"/>
      <c r="F85" s="438">
        <f t="shared" si="4"/>
        <v>0</v>
      </c>
    </row>
    <row r="86" spans="1:6" ht="12.75">
      <c r="A86" s="35">
        <v>5</v>
      </c>
      <c r="B86" s="36"/>
      <c r="C86" s="436"/>
      <c r="D86" s="436"/>
      <c r="E86" s="436"/>
      <c r="F86" s="438">
        <f t="shared" si="4"/>
        <v>0</v>
      </c>
    </row>
    <row r="87" spans="1:6" ht="12.75">
      <c r="A87" s="35">
        <v>6</v>
      </c>
      <c r="B87" s="36"/>
      <c r="C87" s="436"/>
      <c r="D87" s="436"/>
      <c r="E87" s="436"/>
      <c r="F87" s="438">
        <f t="shared" si="4"/>
        <v>0</v>
      </c>
    </row>
    <row r="88" spans="1:6" ht="12.75">
      <c r="A88" s="35">
        <v>7</v>
      </c>
      <c r="B88" s="36"/>
      <c r="C88" s="436"/>
      <c r="D88" s="436"/>
      <c r="E88" s="436"/>
      <c r="F88" s="438">
        <f t="shared" si="4"/>
        <v>0</v>
      </c>
    </row>
    <row r="89" spans="1:6" ht="12.75">
      <c r="A89" s="35">
        <v>8</v>
      </c>
      <c r="B89" s="36"/>
      <c r="C89" s="436"/>
      <c r="D89" s="436"/>
      <c r="E89" s="436"/>
      <c r="F89" s="438">
        <f t="shared" si="4"/>
        <v>0</v>
      </c>
    </row>
    <row r="90" spans="1:6" ht="12" customHeight="1">
      <c r="A90" s="35">
        <v>9</v>
      </c>
      <c r="B90" s="36"/>
      <c r="C90" s="436"/>
      <c r="D90" s="436"/>
      <c r="E90" s="436"/>
      <c r="F90" s="438">
        <f t="shared" si="4"/>
        <v>0</v>
      </c>
    </row>
    <row r="91" spans="1:6" ht="12.75">
      <c r="A91" s="35">
        <v>10</v>
      </c>
      <c r="B91" s="36"/>
      <c r="C91" s="436"/>
      <c r="D91" s="436"/>
      <c r="E91" s="436"/>
      <c r="F91" s="438">
        <f t="shared" si="4"/>
        <v>0</v>
      </c>
    </row>
    <row r="92" spans="1:6" ht="12.75">
      <c r="A92" s="35">
        <v>11</v>
      </c>
      <c r="B92" s="36"/>
      <c r="C92" s="436"/>
      <c r="D92" s="436"/>
      <c r="E92" s="436"/>
      <c r="F92" s="438">
        <f t="shared" si="4"/>
        <v>0</v>
      </c>
    </row>
    <row r="93" spans="1:6" ht="12.75">
      <c r="A93" s="35">
        <v>12</v>
      </c>
      <c r="B93" s="36"/>
      <c r="C93" s="436"/>
      <c r="D93" s="436"/>
      <c r="E93" s="436"/>
      <c r="F93" s="438">
        <f t="shared" si="4"/>
        <v>0</v>
      </c>
    </row>
    <row r="94" spans="1:6" ht="12.75">
      <c r="A94" s="35">
        <v>13</v>
      </c>
      <c r="B94" s="36"/>
      <c r="C94" s="436"/>
      <c r="D94" s="436"/>
      <c r="E94" s="436"/>
      <c r="F94" s="438">
        <f t="shared" si="4"/>
        <v>0</v>
      </c>
    </row>
    <row r="95" spans="1:6" ht="12" customHeight="1">
      <c r="A95" s="35">
        <v>14</v>
      </c>
      <c r="B95" s="36"/>
      <c r="C95" s="436"/>
      <c r="D95" s="436"/>
      <c r="E95" s="436"/>
      <c r="F95" s="438">
        <f t="shared" si="4"/>
        <v>0</v>
      </c>
    </row>
    <row r="96" spans="1:6" ht="12.75">
      <c r="A96" s="35">
        <v>15</v>
      </c>
      <c r="B96" s="36"/>
      <c r="C96" s="436"/>
      <c r="D96" s="436"/>
      <c r="E96" s="436"/>
      <c r="F96" s="438">
        <f t="shared" si="4"/>
        <v>0</v>
      </c>
    </row>
    <row r="97" spans="1:16" ht="15" customHeight="1">
      <c r="A97" s="37" t="s">
        <v>562</v>
      </c>
      <c r="B97" s="38" t="s">
        <v>839</v>
      </c>
      <c r="C97" s="425">
        <f>SUM(C82:C96)</f>
        <v>0</v>
      </c>
      <c r="D97" s="425"/>
      <c r="E97" s="425">
        <f>SUM(E82:E96)</f>
        <v>0</v>
      </c>
      <c r="F97" s="437">
        <f>SUM(F82:F96)</f>
        <v>0</v>
      </c>
      <c r="G97" s="510"/>
      <c r="H97" s="510"/>
      <c r="I97" s="510"/>
      <c r="J97" s="510"/>
      <c r="K97" s="510"/>
      <c r="L97" s="510"/>
      <c r="M97" s="510"/>
      <c r="N97" s="510"/>
      <c r="O97" s="510"/>
      <c r="P97" s="510"/>
    </row>
    <row r="98" spans="1:6" ht="15.75" customHeight="1">
      <c r="A98" s="35" t="s">
        <v>829</v>
      </c>
      <c r="B98" s="39"/>
      <c r="C98" s="425"/>
      <c r="D98" s="425"/>
      <c r="E98" s="425"/>
      <c r="F98" s="437"/>
    </row>
    <row r="99" spans="1:6" ht="12.75">
      <c r="A99" s="35" t="s">
        <v>541</v>
      </c>
      <c r="B99" s="39"/>
      <c r="C99" s="436"/>
      <c r="D99" s="436"/>
      <c r="E99" s="436"/>
      <c r="F99" s="438">
        <f>C99-E99</f>
        <v>0</v>
      </c>
    </row>
    <row r="100" spans="1:6" ht="12.75">
      <c r="A100" s="35" t="s">
        <v>544</v>
      </c>
      <c r="B100" s="39"/>
      <c r="C100" s="436"/>
      <c r="D100" s="436"/>
      <c r="E100" s="436"/>
      <c r="F100" s="438">
        <f aca="true" t="shared" si="5" ref="F100:F113">C100-E100</f>
        <v>0</v>
      </c>
    </row>
    <row r="101" spans="1:6" ht="12.75">
      <c r="A101" s="35" t="s">
        <v>547</v>
      </c>
      <c r="B101" s="39"/>
      <c r="C101" s="436"/>
      <c r="D101" s="436"/>
      <c r="E101" s="436"/>
      <c r="F101" s="438">
        <f t="shared" si="5"/>
        <v>0</v>
      </c>
    </row>
    <row r="102" spans="1:6" ht="12.75">
      <c r="A102" s="35" t="s">
        <v>550</v>
      </c>
      <c r="B102" s="39"/>
      <c r="C102" s="436"/>
      <c r="D102" s="436"/>
      <c r="E102" s="436"/>
      <c r="F102" s="438">
        <f t="shared" si="5"/>
        <v>0</v>
      </c>
    </row>
    <row r="103" spans="1:6" ht="12.75">
      <c r="A103" s="35">
        <v>5</v>
      </c>
      <c r="B103" s="36"/>
      <c r="C103" s="436"/>
      <c r="D103" s="436"/>
      <c r="E103" s="436"/>
      <c r="F103" s="438">
        <f t="shared" si="5"/>
        <v>0</v>
      </c>
    </row>
    <row r="104" spans="1:6" ht="12.75">
      <c r="A104" s="35">
        <v>6</v>
      </c>
      <c r="B104" s="36"/>
      <c r="C104" s="436"/>
      <c r="D104" s="436"/>
      <c r="E104" s="436"/>
      <c r="F104" s="438">
        <f t="shared" si="5"/>
        <v>0</v>
      </c>
    </row>
    <row r="105" spans="1:6" ht="12.75">
      <c r="A105" s="35">
        <v>7</v>
      </c>
      <c r="B105" s="36"/>
      <c r="C105" s="436"/>
      <c r="D105" s="436"/>
      <c r="E105" s="436"/>
      <c r="F105" s="438">
        <f t="shared" si="5"/>
        <v>0</v>
      </c>
    </row>
    <row r="106" spans="1:6" ht="12.75">
      <c r="A106" s="35">
        <v>8</v>
      </c>
      <c r="B106" s="36"/>
      <c r="C106" s="436"/>
      <c r="D106" s="436"/>
      <c r="E106" s="436"/>
      <c r="F106" s="438">
        <f t="shared" si="5"/>
        <v>0</v>
      </c>
    </row>
    <row r="107" spans="1:6" ht="12" customHeight="1">
      <c r="A107" s="35">
        <v>9</v>
      </c>
      <c r="B107" s="36"/>
      <c r="C107" s="436"/>
      <c r="D107" s="436"/>
      <c r="E107" s="436"/>
      <c r="F107" s="438">
        <f t="shared" si="5"/>
        <v>0</v>
      </c>
    </row>
    <row r="108" spans="1:6" ht="12.75">
      <c r="A108" s="35">
        <v>10</v>
      </c>
      <c r="B108" s="36"/>
      <c r="C108" s="436"/>
      <c r="D108" s="436"/>
      <c r="E108" s="436"/>
      <c r="F108" s="438">
        <f t="shared" si="5"/>
        <v>0</v>
      </c>
    </row>
    <row r="109" spans="1:6" ht="12.75">
      <c r="A109" s="35">
        <v>11</v>
      </c>
      <c r="B109" s="36"/>
      <c r="C109" s="436"/>
      <c r="D109" s="436"/>
      <c r="E109" s="436"/>
      <c r="F109" s="438">
        <f t="shared" si="5"/>
        <v>0</v>
      </c>
    </row>
    <row r="110" spans="1:6" ht="12.75">
      <c r="A110" s="35">
        <v>12</v>
      </c>
      <c r="B110" s="36"/>
      <c r="C110" s="436"/>
      <c r="D110" s="436"/>
      <c r="E110" s="436"/>
      <c r="F110" s="438">
        <f t="shared" si="5"/>
        <v>0</v>
      </c>
    </row>
    <row r="111" spans="1:6" ht="12.75">
      <c r="A111" s="35">
        <v>13</v>
      </c>
      <c r="B111" s="36"/>
      <c r="C111" s="436"/>
      <c r="D111" s="436"/>
      <c r="E111" s="436"/>
      <c r="F111" s="438">
        <f t="shared" si="5"/>
        <v>0</v>
      </c>
    </row>
    <row r="112" spans="1:6" ht="12" customHeight="1">
      <c r="A112" s="35">
        <v>14</v>
      </c>
      <c r="B112" s="36"/>
      <c r="C112" s="436"/>
      <c r="D112" s="436"/>
      <c r="E112" s="436"/>
      <c r="F112" s="438">
        <f t="shared" si="5"/>
        <v>0</v>
      </c>
    </row>
    <row r="113" spans="1:6" ht="12.75">
      <c r="A113" s="35">
        <v>15</v>
      </c>
      <c r="B113" s="36"/>
      <c r="C113" s="436"/>
      <c r="D113" s="436"/>
      <c r="E113" s="436"/>
      <c r="F113" s="438">
        <f t="shared" si="5"/>
        <v>0</v>
      </c>
    </row>
    <row r="114" spans="1:16" ht="11.25" customHeight="1">
      <c r="A114" s="37" t="s">
        <v>579</v>
      </c>
      <c r="B114" s="38" t="s">
        <v>840</v>
      </c>
      <c r="C114" s="425">
        <f>SUM(C99:C113)</f>
        <v>0</v>
      </c>
      <c r="D114" s="425"/>
      <c r="E114" s="425">
        <f>SUM(E99:E113)</f>
        <v>0</v>
      </c>
      <c r="F114" s="437">
        <f>SUM(F99:F113)</f>
        <v>0</v>
      </c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</row>
    <row r="115" spans="1:6" ht="15" customHeight="1">
      <c r="A115" s="35" t="s">
        <v>831</v>
      </c>
      <c r="B115" s="39"/>
      <c r="C115" s="425"/>
      <c r="D115" s="425"/>
      <c r="E115" s="425"/>
      <c r="F115" s="437"/>
    </row>
    <row r="116" spans="1:6" ht="12.75">
      <c r="A116" s="35" t="s">
        <v>541</v>
      </c>
      <c r="B116" s="39"/>
      <c r="C116" s="436"/>
      <c r="D116" s="436"/>
      <c r="E116" s="436"/>
      <c r="F116" s="438">
        <f>C116-E116</f>
        <v>0</v>
      </c>
    </row>
    <row r="117" spans="1:6" ht="12.75">
      <c r="A117" s="35" t="s">
        <v>544</v>
      </c>
      <c r="B117" s="39"/>
      <c r="C117" s="436"/>
      <c r="D117" s="436"/>
      <c r="E117" s="436"/>
      <c r="F117" s="438">
        <f aca="true" t="shared" si="6" ref="F117:F130">C117-E117</f>
        <v>0</v>
      </c>
    </row>
    <row r="118" spans="1:6" ht="12.75">
      <c r="A118" s="35" t="s">
        <v>547</v>
      </c>
      <c r="B118" s="39"/>
      <c r="C118" s="436"/>
      <c r="D118" s="436"/>
      <c r="E118" s="436"/>
      <c r="F118" s="438">
        <f t="shared" si="6"/>
        <v>0</v>
      </c>
    </row>
    <row r="119" spans="1:6" ht="12.75">
      <c r="A119" s="35" t="s">
        <v>550</v>
      </c>
      <c r="B119" s="39"/>
      <c r="C119" s="436"/>
      <c r="D119" s="436"/>
      <c r="E119" s="436"/>
      <c r="F119" s="438">
        <f t="shared" si="6"/>
        <v>0</v>
      </c>
    </row>
    <row r="120" spans="1:6" ht="12.75">
      <c r="A120" s="35">
        <v>5</v>
      </c>
      <c r="B120" s="36"/>
      <c r="C120" s="436"/>
      <c r="D120" s="436"/>
      <c r="E120" s="436"/>
      <c r="F120" s="438">
        <f t="shared" si="6"/>
        <v>0</v>
      </c>
    </row>
    <row r="121" spans="1:6" ht="12.75">
      <c r="A121" s="35">
        <v>6</v>
      </c>
      <c r="B121" s="36"/>
      <c r="C121" s="436"/>
      <c r="D121" s="436"/>
      <c r="E121" s="436"/>
      <c r="F121" s="438">
        <f t="shared" si="6"/>
        <v>0</v>
      </c>
    </row>
    <row r="122" spans="1:6" ht="12.75">
      <c r="A122" s="35">
        <v>7</v>
      </c>
      <c r="B122" s="36"/>
      <c r="C122" s="436"/>
      <c r="D122" s="436"/>
      <c r="E122" s="436"/>
      <c r="F122" s="438">
        <f t="shared" si="6"/>
        <v>0</v>
      </c>
    </row>
    <row r="123" spans="1:6" ht="12.75">
      <c r="A123" s="35">
        <v>8</v>
      </c>
      <c r="B123" s="36"/>
      <c r="C123" s="436"/>
      <c r="D123" s="436"/>
      <c r="E123" s="436"/>
      <c r="F123" s="438">
        <f t="shared" si="6"/>
        <v>0</v>
      </c>
    </row>
    <row r="124" spans="1:6" ht="12" customHeight="1">
      <c r="A124" s="35">
        <v>9</v>
      </c>
      <c r="B124" s="36"/>
      <c r="C124" s="436"/>
      <c r="D124" s="436"/>
      <c r="E124" s="436"/>
      <c r="F124" s="438">
        <f t="shared" si="6"/>
        <v>0</v>
      </c>
    </row>
    <row r="125" spans="1:6" ht="12.75">
      <c r="A125" s="35">
        <v>10</v>
      </c>
      <c r="B125" s="36"/>
      <c r="C125" s="436"/>
      <c r="D125" s="436"/>
      <c r="E125" s="436"/>
      <c r="F125" s="438">
        <f t="shared" si="6"/>
        <v>0</v>
      </c>
    </row>
    <row r="126" spans="1:6" ht="12.75">
      <c r="A126" s="35">
        <v>11</v>
      </c>
      <c r="B126" s="36"/>
      <c r="C126" s="436"/>
      <c r="D126" s="436"/>
      <c r="E126" s="436"/>
      <c r="F126" s="438">
        <f t="shared" si="6"/>
        <v>0</v>
      </c>
    </row>
    <row r="127" spans="1:6" ht="12.75">
      <c r="A127" s="35">
        <v>12</v>
      </c>
      <c r="B127" s="36"/>
      <c r="C127" s="436"/>
      <c r="D127" s="436"/>
      <c r="E127" s="436"/>
      <c r="F127" s="438">
        <f t="shared" si="6"/>
        <v>0</v>
      </c>
    </row>
    <row r="128" spans="1:6" ht="12.75">
      <c r="A128" s="35">
        <v>13</v>
      </c>
      <c r="B128" s="36"/>
      <c r="C128" s="436"/>
      <c r="D128" s="436"/>
      <c r="E128" s="436"/>
      <c r="F128" s="438">
        <f t="shared" si="6"/>
        <v>0</v>
      </c>
    </row>
    <row r="129" spans="1:6" ht="12" customHeight="1">
      <c r="A129" s="35">
        <v>14</v>
      </c>
      <c r="B129" s="36"/>
      <c r="C129" s="436"/>
      <c r="D129" s="436"/>
      <c r="E129" s="436"/>
      <c r="F129" s="438">
        <f t="shared" si="6"/>
        <v>0</v>
      </c>
    </row>
    <row r="130" spans="1:6" ht="12.75">
      <c r="A130" s="35">
        <v>15</v>
      </c>
      <c r="B130" s="36"/>
      <c r="C130" s="436"/>
      <c r="D130" s="436"/>
      <c r="E130" s="436"/>
      <c r="F130" s="438">
        <f t="shared" si="6"/>
        <v>0</v>
      </c>
    </row>
    <row r="131" spans="1:16" ht="15.75" customHeight="1">
      <c r="A131" s="37" t="s">
        <v>598</v>
      </c>
      <c r="B131" s="38" t="s">
        <v>841</v>
      </c>
      <c r="C131" s="425">
        <f>SUM(C116:C130)</f>
        <v>0</v>
      </c>
      <c r="D131" s="425"/>
      <c r="E131" s="425">
        <f>SUM(E116:E130)</f>
        <v>0</v>
      </c>
      <c r="F131" s="437">
        <f>SUM(F116:F130)</f>
        <v>0</v>
      </c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</row>
    <row r="132" spans="1:6" ht="12.75" customHeight="1">
      <c r="A132" s="35" t="s">
        <v>833</v>
      </c>
      <c r="B132" s="39"/>
      <c r="C132" s="425"/>
      <c r="D132" s="425"/>
      <c r="E132" s="425"/>
      <c r="F132" s="437"/>
    </row>
    <row r="133" spans="1:6" ht="12.75">
      <c r="A133" s="35" t="s">
        <v>541</v>
      </c>
      <c r="B133" s="39"/>
      <c r="C133" s="436"/>
      <c r="D133" s="436"/>
      <c r="E133" s="436"/>
      <c r="F133" s="438">
        <f>C133-E133</f>
        <v>0</v>
      </c>
    </row>
    <row r="134" spans="1:6" ht="12.75">
      <c r="A134" s="35" t="s">
        <v>544</v>
      </c>
      <c r="B134" s="39"/>
      <c r="C134" s="436"/>
      <c r="D134" s="436"/>
      <c r="E134" s="436"/>
      <c r="F134" s="438">
        <f aca="true" t="shared" si="7" ref="F134:F147">C134-E134</f>
        <v>0</v>
      </c>
    </row>
    <row r="135" spans="1:6" ht="12.75">
      <c r="A135" s="35" t="s">
        <v>547</v>
      </c>
      <c r="B135" s="39"/>
      <c r="C135" s="436"/>
      <c r="D135" s="436"/>
      <c r="E135" s="436"/>
      <c r="F135" s="438">
        <f t="shared" si="7"/>
        <v>0</v>
      </c>
    </row>
    <row r="136" spans="1:6" ht="12.75">
      <c r="A136" s="35" t="s">
        <v>550</v>
      </c>
      <c r="B136" s="39"/>
      <c r="C136" s="436"/>
      <c r="D136" s="436"/>
      <c r="E136" s="436"/>
      <c r="F136" s="438">
        <f t="shared" si="7"/>
        <v>0</v>
      </c>
    </row>
    <row r="137" spans="1:6" ht="12.75">
      <c r="A137" s="35">
        <v>5</v>
      </c>
      <c r="B137" s="36"/>
      <c r="C137" s="436"/>
      <c r="D137" s="436"/>
      <c r="E137" s="436"/>
      <c r="F137" s="438">
        <f t="shared" si="7"/>
        <v>0</v>
      </c>
    </row>
    <row r="138" spans="1:6" ht="12.75">
      <c r="A138" s="35">
        <v>6</v>
      </c>
      <c r="B138" s="36"/>
      <c r="C138" s="436"/>
      <c r="D138" s="436"/>
      <c r="E138" s="436"/>
      <c r="F138" s="438">
        <f t="shared" si="7"/>
        <v>0</v>
      </c>
    </row>
    <row r="139" spans="1:6" ht="12.75">
      <c r="A139" s="35">
        <v>7</v>
      </c>
      <c r="B139" s="36"/>
      <c r="C139" s="436"/>
      <c r="D139" s="436"/>
      <c r="E139" s="436"/>
      <c r="F139" s="438">
        <f t="shared" si="7"/>
        <v>0</v>
      </c>
    </row>
    <row r="140" spans="1:6" ht="12.75">
      <c r="A140" s="35">
        <v>8</v>
      </c>
      <c r="B140" s="36"/>
      <c r="C140" s="436"/>
      <c r="D140" s="436"/>
      <c r="E140" s="436"/>
      <c r="F140" s="438">
        <f t="shared" si="7"/>
        <v>0</v>
      </c>
    </row>
    <row r="141" spans="1:6" ht="12" customHeight="1">
      <c r="A141" s="35">
        <v>9</v>
      </c>
      <c r="B141" s="36"/>
      <c r="C141" s="436"/>
      <c r="D141" s="436"/>
      <c r="E141" s="436"/>
      <c r="F141" s="438">
        <f t="shared" si="7"/>
        <v>0</v>
      </c>
    </row>
    <row r="142" spans="1:6" ht="12.75">
      <c r="A142" s="35">
        <v>10</v>
      </c>
      <c r="B142" s="36"/>
      <c r="C142" s="436"/>
      <c r="D142" s="436"/>
      <c r="E142" s="436"/>
      <c r="F142" s="438">
        <f t="shared" si="7"/>
        <v>0</v>
      </c>
    </row>
    <row r="143" spans="1:6" ht="12.75">
      <c r="A143" s="35">
        <v>11</v>
      </c>
      <c r="B143" s="36"/>
      <c r="C143" s="436"/>
      <c r="D143" s="436"/>
      <c r="E143" s="436"/>
      <c r="F143" s="438">
        <f t="shared" si="7"/>
        <v>0</v>
      </c>
    </row>
    <row r="144" spans="1:6" ht="12.75">
      <c r="A144" s="35">
        <v>12</v>
      </c>
      <c r="B144" s="36"/>
      <c r="C144" s="436"/>
      <c r="D144" s="436"/>
      <c r="E144" s="436"/>
      <c r="F144" s="438">
        <f t="shared" si="7"/>
        <v>0</v>
      </c>
    </row>
    <row r="145" spans="1:6" ht="12.75">
      <c r="A145" s="35">
        <v>13</v>
      </c>
      <c r="B145" s="36"/>
      <c r="C145" s="436"/>
      <c r="D145" s="436"/>
      <c r="E145" s="436"/>
      <c r="F145" s="438">
        <f t="shared" si="7"/>
        <v>0</v>
      </c>
    </row>
    <row r="146" spans="1:6" ht="12" customHeight="1">
      <c r="A146" s="35">
        <v>14</v>
      </c>
      <c r="B146" s="36"/>
      <c r="C146" s="436"/>
      <c r="D146" s="436"/>
      <c r="E146" s="436"/>
      <c r="F146" s="438">
        <f t="shared" si="7"/>
        <v>0</v>
      </c>
    </row>
    <row r="147" spans="1:6" ht="12.75">
      <c r="A147" s="35">
        <v>15</v>
      </c>
      <c r="B147" s="36"/>
      <c r="C147" s="436"/>
      <c r="D147" s="436"/>
      <c r="E147" s="436"/>
      <c r="F147" s="438">
        <f t="shared" si="7"/>
        <v>0</v>
      </c>
    </row>
    <row r="148" spans="1:16" ht="17.25" customHeight="1">
      <c r="A148" s="37" t="s">
        <v>834</v>
      </c>
      <c r="B148" s="38" t="s">
        <v>842</v>
      </c>
      <c r="C148" s="425">
        <f>SUM(C133:C147)</f>
        <v>0</v>
      </c>
      <c r="D148" s="425"/>
      <c r="E148" s="425">
        <f>SUM(E133:E147)</f>
        <v>0</v>
      </c>
      <c r="F148" s="437">
        <f>SUM(F133:F147)</f>
        <v>0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</row>
    <row r="149" spans="1:16" ht="19.5" customHeight="1">
      <c r="A149" s="40" t="s">
        <v>843</v>
      </c>
      <c r="B149" s="38" t="s">
        <v>844</v>
      </c>
      <c r="C149" s="425">
        <f>C148+C131+C114+C97</f>
        <v>0</v>
      </c>
      <c r="D149" s="425"/>
      <c r="E149" s="425">
        <f>E148+E131+E114+E97</f>
        <v>0</v>
      </c>
      <c r="F149" s="437">
        <f>F148+F131+F114+F97</f>
        <v>0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97" t="str">
        <f>'справка №1-БАЛАНС'!A98</f>
        <v>30.10.2015г.</v>
      </c>
      <c r="B151" s="448"/>
      <c r="C151" s="575" t="s">
        <v>874</v>
      </c>
      <c r="D151" s="575"/>
      <c r="E151" s="575"/>
      <c r="F151" s="575"/>
    </row>
    <row r="152" spans="1:6" ht="12.75">
      <c r="A152" s="572"/>
      <c r="B152" s="512"/>
      <c r="C152" s="511"/>
      <c r="D152" s="511"/>
      <c r="E152" s="511"/>
      <c r="F152" s="511"/>
    </row>
    <row r="153" spans="1:6" ht="12.75">
      <c r="A153" s="511"/>
      <c r="B153" s="512"/>
      <c r="C153" s="575"/>
      <c r="D153" s="575"/>
      <c r="E153" s="575"/>
      <c r="F153" s="575"/>
    </row>
    <row r="154" spans="3:5" ht="12.75">
      <c r="C154" s="511"/>
      <c r="E154" s="511"/>
    </row>
    <row r="161" spans="3:8" ht="12.75">
      <c r="C161" s="501"/>
      <c r="D161" s="502"/>
      <c r="E161" s="501"/>
      <c r="F161" s="501"/>
      <c r="G161" s="501"/>
      <c r="H161" s="501"/>
    </row>
    <row r="162" spans="3:8" ht="12.75">
      <c r="C162" s="143"/>
      <c r="D162" s="143"/>
      <c r="E162" s="143"/>
      <c r="F162" s="143"/>
      <c r="G162" s="143"/>
      <c r="H162" s="143"/>
    </row>
    <row r="163" spans="3:8" ht="12.75">
      <c r="C163" s="143"/>
      <c r="D163" s="143"/>
      <c r="E163" s="143"/>
      <c r="F163" s="143"/>
      <c r="G163" s="143"/>
      <c r="H163" s="143"/>
    </row>
    <row r="164" spans="3:8" ht="12.75">
      <c r="C164" s="24"/>
      <c r="D164" s="23"/>
      <c r="E164" s="24"/>
      <c r="F164" s="24"/>
      <c r="G164" s="24"/>
      <c r="H164" s="24"/>
    </row>
    <row r="165" spans="3:8" ht="15">
      <c r="C165" s="25"/>
      <c r="D165" s="573"/>
      <c r="E165" s="573"/>
      <c r="F165" s="573"/>
      <c r="G165" s="564"/>
      <c r="H165" s="446"/>
    </row>
    <row r="166" spans="3:15" ht="15">
      <c r="C166" s="26"/>
      <c r="D166" s="574"/>
      <c r="E166" s="574"/>
      <c r="F166" s="504"/>
      <c r="G166" s="563"/>
      <c r="H166" s="505"/>
      <c r="I166" s="506"/>
      <c r="J166" s="506"/>
      <c r="K166" s="506"/>
      <c r="L166" s="506"/>
      <c r="M166" s="506"/>
      <c r="N166" s="506"/>
      <c r="O166" s="506"/>
    </row>
    <row r="167" spans="3:45" ht="12.75">
      <c r="C167" s="577"/>
      <c r="D167" s="578"/>
      <c r="E167" s="579"/>
      <c r="F167" s="579"/>
      <c r="G167" s="579"/>
      <c r="H167" s="580"/>
      <c r="I167" s="28"/>
      <c r="J167" s="28"/>
      <c r="K167" s="28"/>
      <c r="L167" s="28"/>
      <c r="M167" s="28"/>
      <c r="N167" s="28"/>
      <c r="O167" s="28"/>
      <c r="P167" s="507"/>
      <c r="Q167" s="507"/>
      <c r="R167" s="507"/>
      <c r="S167" s="507"/>
      <c r="T167" s="507"/>
      <c r="U167" s="507"/>
      <c r="V167" s="507"/>
      <c r="W167" s="507"/>
      <c r="X167" s="507"/>
      <c r="Y167" s="507"/>
      <c r="Z167" s="507"/>
      <c r="AA167" s="507"/>
      <c r="AB167" s="507"/>
      <c r="AC167" s="507"/>
      <c r="AD167" s="507"/>
      <c r="AE167" s="507"/>
      <c r="AF167" s="507"/>
      <c r="AG167" s="507"/>
      <c r="AH167" s="507"/>
      <c r="AI167" s="507"/>
      <c r="AJ167" s="507"/>
      <c r="AK167" s="507"/>
      <c r="AL167" s="507"/>
      <c r="AM167" s="507"/>
      <c r="AN167" s="507"/>
      <c r="AO167" s="507"/>
      <c r="AP167" s="507"/>
      <c r="AQ167" s="507"/>
      <c r="AR167" s="507"/>
      <c r="AS167" s="507"/>
    </row>
    <row r="168" spans="3:45" ht="12.75">
      <c r="C168" s="581"/>
      <c r="D168" s="582"/>
      <c r="E168" s="583"/>
      <c r="F168" s="583"/>
      <c r="G168" s="583"/>
      <c r="H168" s="583"/>
      <c r="I168" s="508"/>
      <c r="J168" s="508"/>
      <c r="K168" s="508"/>
      <c r="L168" s="508"/>
      <c r="M168" s="508"/>
      <c r="N168" s="508"/>
      <c r="O168" s="508"/>
      <c r="P168" s="508"/>
      <c r="Q168" s="508"/>
      <c r="R168" s="509"/>
      <c r="S168" s="509"/>
      <c r="T168" s="509"/>
      <c r="U168" s="509"/>
      <c r="V168" s="509"/>
      <c r="W168" s="509"/>
      <c r="X168" s="509"/>
      <c r="Y168" s="509"/>
      <c r="Z168" s="509"/>
      <c r="AA168" s="509"/>
      <c r="AB168" s="509"/>
      <c r="AC168" s="509"/>
      <c r="AD168" s="509"/>
      <c r="AE168" s="509"/>
      <c r="AF168" s="509"/>
      <c r="AG168" s="509"/>
      <c r="AH168" s="509"/>
      <c r="AI168" s="509"/>
      <c r="AJ168" s="509"/>
      <c r="AK168" s="509"/>
      <c r="AL168" s="509"/>
      <c r="AM168" s="509"/>
      <c r="AN168" s="509"/>
      <c r="AO168" s="509"/>
      <c r="AP168" s="509"/>
      <c r="AQ168" s="509"/>
      <c r="AR168" s="509"/>
      <c r="AS168" s="509"/>
    </row>
    <row r="169" spans="3:45" ht="12.75">
      <c r="C169" s="583"/>
      <c r="D169" s="582"/>
      <c r="E169" s="583"/>
      <c r="F169" s="583"/>
      <c r="G169" s="583"/>
      <c r="H169" s="583"/>
      <c r="I169" s="509"/>
      <c r="J169" s="509"/>
      <c r="K169" s="509"/>
      <c r="L169" s="509"/>
      <c r="M169" s="509"/>
      <c r="N169" s="509"/>
      <c r="O169" s="509"/>
      <c r="P169" s="509"/>
      <c r="Q169" s="509"/>
      <c r="R169" s="509"/>
      <c r="S169" s="509"/>
      <c r="T169" s="509"/>
      <c r="U169" s="509"/>
      <c r="V169" s="509"/>
      <c r="W169" s="509"/>
      <c r="X169" s="509"/>
      <c r="Y169" s="509"/>
      <c r="Z169" s="509"/>
      <c r="AA169" s="509"/>
      <c r="AB169" s="509"/>
      <c r="AC169" s="509"/>
      <c r="AD169" s="509"/>
      <c r="AE169" s="509"/>
      <c r="AF169" s="509"/>
      <c r="AG169" s="509"/>
      <c r="AH169" s="509"/>
      <c r="AI169" s="509"/>
      <c r="AJ169" s="509"/>
      <c r="AK169" s="509"/>
      <c r="AL169" s="509"/>
      <c r="AM169" s="509"/>
      <c r="AN169" s="509"/>
      <c r="AO169" s="509"/>
      <c r="AP169" s="509"/>
      <c r="AQ169" s="509"/>
      <c r="AR169" s="509"/>
      <c r="AS169" s="509"/>
    </row>
    <row r="170" spans="3:8" ht="12.75">
      <c r="C170" s="584"/>
      <c r="D170" s="585"/>
      <c r="E170" s="586"/>
      <c r="F170" s="586"/>
      <c r="G170" s="586"/>
      <c r="H170" s="586"/>
    </row>
    <row r="171" spans="3:8" ht="12.75">
      <c r="C171" s="587"/>
      <c r="D171" s="588"/>
      <c r="E171" s="586"/>
      <c r="F171" s="586"/>
      <c r="G171" s="586"/>
      <c r="H171" s="586"/>
    </row>
    <row r="172" spans="3:8" ht="12.75">
      <c r="C172" s="587"/>
      <c r="D172" s="588"/>
      <c r="E172" s="589"/>
      <c r="F172" s="589"/>
      <c r="G172" s="589"/>
      <c r="H172" s="590"/>
    </row>
    <row r="173" spans="3:8" ht="12.75">
      <c r="C173" s="587"/>
      <c r="D173" s="588"/>
      <c r="E173" s="589"/>
      <c r="F173" s="589"/>
      <c r="G173" s="589"/>
      <c r="H173" s="590"/>
    </row>
    <row r="174" spans="3:8" ht="12.75">
      <c r="C174" s="587"/>
      <c r="D174" s="588"/>
      <c r="E174" s="589"/>
      <c r="F174" s="589"/>
      <c r="G174" s="589"/>
      <c r="H174" s="590"/>
    </row>
    <row r="175" spans="3:8" ht="12.75">
      <c r="C175" s="587"/>
      <c r="D175" s="588"/>
      <c r="E175" s="589"/>
      <c r="F175" s="589"/>
      <c r="G175" s="589"/>
      <c r="H175" s="590"/>
    </row>
    <row r="176" spans="3:8" ht="12.75">
      <c r="C176" s="587"/>
      <c r="D176" s="588"/>
      <c r="E176" s="589"/>
      <c r="F176" s="589"/>
      <c r="G176" s="589"/>
      <c r="H176" s="590"/>
    </row>
    <row r="177" spans="3:8" ht="12.75">
      <c r="C177" s="587"/>
      <c r="D177" s="588"/>
      <c r="E177" s="589"/>
      <c r="F177" s="589"/>
      <c r="G177" s="589"/>
      <c r="H177" s="590"/>
    </row>
    <row r="178" spans="3:8" ht="12.75">
      <c r="C178" s="587"/>
      <c r="D178" s="588"/>
      <c r="E178" s="589"/>
      <c r="F178" s="589"/>
      <c r="G178" s="589"/>
      <c r="H178" s="590"/>
    </row>
    <row r="179" spans="3:8" ht="12.75">
      <c r="C179" s="587"/>
      <c r="D179" s="588"/>
      <c r="E179" s="589"/>
      <c r="F179" s="589"/>
      <c r="G179" s="589"/>
      <c r="H179" s="590"/>
    </row>
    <row r="180" spans="3:8" ht="12.75">
      <c r="C180" s="587"/>
      <c r="D180" s="588"/>
      <c r="E180" s="589"/>
      <c r="F180" s="589"/>
      <c r="G180" s="589"/>
      <c r="H180" s="590"/>
    </row>
    <row r="181" spans="3:8" ht="12.75">
      <c r="C181" s="587"/>
      <c r="D181" s="588"/>
      <c r="E181" s="589"/>
      <c r="F181" s="589"/>
      <c r="G181" s="589"/>
      <c r="H181" s="590"/>
    </row>
    <row r="182" spans="3:8" ht="12.75">
      <c r="C182" s="587"/>
      <c r="D182" s="588"/>
      <c r="E182" s="589"/>
      <c r="F182" s="589"/>
      <c r="G182" s="589"/>
      <c r="H182" s="590"/>
    </row>
    <row r="183" spans="3:8" ht="12.75">
      <c r="C183" s="587"/>
      <c r="D183" s="588"/>
      <c r="E183" s="589"/>
      <c r="F183" s="589"/>
      <c r="G183" s="589"/>
      <c r="H183" s="590"/>
    </row>
    <row r="184" spans="3:8" ht="12.75">
      <c r="C184" s="587"/>
      <c r="D184" s="588"/>
      <c r="E184" s="589"/>
      <c r="F184" s="589"/>
      <c r="G184" s="589"/>
      <c r="H184" s="590"/>
    </row>
    <row r="185" spans="3:8" ht="12.75">
      <c r="C185" s="587"/>
      <c r="D185" s="588"/>
      <c r="E185" s="589"/>
      <c r="F185" s="589"/>
      <c r="G185" s="589"/>
      <c r="H185" s="590"/>
    </row>
    <row r="186" spans="3:8" ht="12.75">
      <c r="C186" s="587"/>
      <c r="D186" s="588"/>
      <c r="E186" s="589"/>
      <c r="F186" s="589"/>
      <c r="G186" s="589"/>
      <c r="H186" s="590"/>
    </row>
    <row r="187" spans="3:18" ht="13.5">
      <c r="C187" s="591"/>
      <c r="D187" s="592"/>
      <c r="E187" s="586"/>
      <c r="F187" s="586"/>
      <c r="G187" s="586"/>
      <c r="H187" s="590"/>
      <c r="I187" s="510"/>
      <c r="J187" s="510"/>
      <c r="K187" s="510"/>
      <c r="L187" s="510"/>
      <c r="M187" s="510"/>
      <c r="N187" s="510"/>
      <c r="O187" s="510"/>
      <c r="P187" s="510"/>
      <c r="Q187" s="510"/>
      <c r="R187" s="510"/>
    </row>
    <row r="188" spans="3:8" ht="12.75">
      <c r="C188" s="587"/>
      <c r="D188" s="593"/>
      <c r="E188" s="586"/>
      <c r="F188" s="586"/>
      <c r="G188" s="586"/>
      <c r="H188" s="590"/>
    </row>
    <row r="189" spans="3:8" ht="12.75">
      <c r="C189" s="587"/>
      <c r="D189" s="593"/>
      <c r="E189" s="589"/>
      <c r="F189" s="589"/>
      <c r="G189" s="589"/>
      <c r="H189" s="590"/>
    </row>
    <row r="190" spans="3:8" ht="12.75">
      <c r="C190" s="587"/>
      <c r="D190" s="593"/>
      <c r="E190" s="589"/>
      <c r="F190" s="589"/>
      <c r="G190" s="589"/>
      <c r="H190" s="590"/>
    </row>
    <row r="191" spans="3:8" ht="12.75">
      <c r="C191" s="587"/>
      <c r="D191" s="593"/>
      <c r="E191" s="589"/>
      <c r="F191" s="589"/>
      <c r="G191" s="589"/>
      <c r="H191" s="590"/>
    </row>
    <row r="192" spans="3:8" ht="12.75">
      <c r="C192" s="587"/>
      <c r="D192" s="593"/>
      <c r="E192" s="589"/>
      <c r="F192" s="589"/>
      <c r="G192" s="589"/>
      <c r="H192" s="590"/>
    </row>
    <row r="193" spans="3:8" ht="12.75">
      <c r="C193" s="587"/>
      <c r="D193" s="588"/>
      <c r="E193" s="589"/>
      <c r="F193" s="589"/>
      <c r="G193" s="589"/>
      <c r="H193" s="590"/>
    </row>
    <row r="194" spans="3:8" ht="12.75">
      <c r="C194" s="587"/>
      <c r="D194" s="588"/>
      <c r="E194" s="589"/>
      <c r="F194" s="589"/>
      <c r="G194" s="589"/>
      <c r="H194" s="590"/>
    </row>
    <row r="195" spans="3:8" ht="12.75">
      <c r="C195" s="587"/>
      <c r="D195" s="588"/>
      <c r="E195" s="589"/>
      <c r="F195" s="589"/>
      <c r="G195" s="589"/>
      <c r="H195" s="590"/>
    </row>
    <row r="196" spans="3:8" ht="12.75">
      <c r="C196" s="587"/>
      <c r="D196" s="588"/>
      <c r="E196" s="589"/>
      <c r="F196" s="589"/>
      <c r="G196" s="589"/>
      <c r="H196" s="590"/>
    </row>
    <row r="197" spans="3:8" ht="12.75">
      <c r="C197" s="587"/>
      <c r="D197" s="588"/>
      <c r="E197" s="589"/>
      <c r="F197" s="589"/>
      <c r="G197" s="589"/>
      <c r="H197" s="590"/>
    </row>
    <row r="198" spans="3:8" ht="12.75">
      <c r="C198" s="587"/>
      <c r="D198" s="588"/>
      <c r="E198" s="589"/>
      <c r="F198" s="589"/>
      <c r="G198" s="589"/>
      <c r="H198" s="590"/>
    </row>
    <row r="199" spans="3:8" ht="12.75">
      <c r="C199" s="587"/>
      <c r="D199" s="588"/>
      <c r="E199" s="589"/>
      <c r="F199" s="589"/>
      <c r="G199" s="589"/>
      <c r="H199" s="590"/>
    </row>
    <row r="200" spans="3:8" ht="12.75">
      <c r="C200" s="587"/>
      <c r="D200" s="588"/>
      <c r="E200" s="589"/>
      <c r="F200" s="589"/>
      <c r="G200" s="589"/>
      <c r="H200" s="590"/>
    </row>
    <row r="201" spans="3:8" ht="12.75">
      <c r="C201" s="587"/>
      <c r="D201" s="588"/>
      <c r="E201" s="589"/>
      <c r="F201" s="589"/>
      <c r="G201" s="589"/>
      <c r="H201" s="590"/>
    </row>
    <row r="202" spans="3:8" ht="12.75">
      <c r="C202" s="587"/>
      <c r="D202" s="588"/>
      <c r="E202" s="589"/>
      <c r="F202" s="589"/>
      <c r="G202" s="589"/>
      <c r="H202" s="590"/>
    </row>
    <row r="203" spans="3:8" ht="12.75">
      <c r="C203" s="587"/>
      <c r="D203" s="588"/>
      <c r="E203" s="589"/>
      <c r="F203" s="589"/>
      <c r="G203" s="589"/>
      <c r="H203" s="590"/>
    </row>
    <row r="204" spans="3:18" ht="13.5">
      <c r="C204" s="591"/>
      <c r="D204" s="592"/>
      <c r="E204" s="586"/>
      <c r="F204" s="586"/>
      <c r="G204" s="586"/>
      <c r="H204" s="590"/>
      <c r="I204" s="510"/>
      <c r="J204" s="510"/>
      <c r="K204" s="510"/>
      <c r="L204" s="510"/>
      <c r="M204" s="510"/>
      <c r="N204" s="510"/>
      <c r="O204" s="510"/>
      <c r="P204" s="510"/>
      <c r="Q204" s="510"/>
      <c r="R204" s="510"/>
    </row>
    <row r="205" spans="3:8" ht="12.75">
      <c r="C205" s="587"/>
      <c r="D205" s="593"/>
      <c r="E205" s="586"/>
      <c r="F205" s="586"/>
      <c r="G205" s="586"/>
      <c r="H205" s="590"/>
    </row>
    <row r="206" spans="3:8" ht="12.75">
      <c r="C206" s="587"/>
      <c r="D206" s="593"/>
      <c r="E206" s="589"/>
      <c r="F206" s="589"/>
      <c r="G206" s="589"/>
      <c r="H206" s="590"/>
    </row>
    <row r="207" spans="3:8" ht="12.75">
      <c r="C207" s="587"/>
      <c r="D207" s="593"/>
      <c r="E207" s="589"/>
      <c r="F207" s="589"/>
      <c r="G207" s="589"/>
      <c r="H207" s="590"/>
    </row>
    <row r="208" spans="3:8" ht="12.75">
      <c r="C208" s="587"/>
      <c r="D208" s="593"/>
      <c r="E208" s="589"/>
      <c r="F208" s="589"/>
      <c r="G208" s="589"/>
      <c r="H208" s="590"/>
    </row>
    <row r="209" spans="3:8" ht="12.75">
      <c r="C209" s="587"/>
      <c r="D209" s="593"/>
      <c r="E209" s="589"/>
      <c r="F209" s="589"/>
      <c r="G209" s="589"/>
      <c r="H209" s="590"/>
    </row>
    <row r="210" spans="3:8" ht="12.75">
      <c r="C210" s="587"/>
      <c r="D210" s="588"/>
      <c r="E210" s="589"/>
      <c r="F210" s="589"/>
      <c r="G210" s="589"/>
      <c r="H210" s="590"/>
    </row>
    <row r="211" spans="3:8" ht="12.75">
      <c r="C211" s="587"/>
      <c r="D211" s="588"/>
      <c r="E211" s="589"/>
      <c r="F211" s="589"/>
      <c r="G211" s="589"/>
      <c r="H211" s="590"/>
    </row>
    <row r="212" spans="3:8" ht="12.75">
      <c r="C212" s="587"/>
      <c r="D212" s="588"/>
      <c r="E212" s="589"/>
      <c r="F212" s="589"/>
      <c r="G212" s="589"/>
      <c r="H212" s="590"/>
    </row>
    <row r="213" spans="3:8" ht="12.75">
      <c r="C213" s="587"/>
      <c r="D213" s="588"/>
      <c r="E213" s="589"/>
      <c r="F213" s="589"/>
      <c r="G213" s="589"/>
      <c r="H213" s="590"/>
    </row>
    <row r="214" spans="3:8" ht="12.75">
      <c r="C214" s="587"/>
      <c r="D214" s="588"/>
      <c r="E214" s="589"/>
      <c r="F214" s="589"/>
      <c r="G214" s="589"/>
      <c r="H214" s="590"/>
    </row>
    <row r="215" spans="3:8" ht="12.75">
      <c r="C215" s="587"/>
      <c r="D215" s="588"/>
      <c r="E215" s="589"/>
      <c r="F215" s="589"/>
      <c r="G215" s="589"/>
      <c r="H215" s="590"/>
    </row>
    <row r="216" spans="3:8" ht="12.75">
      <c r="C216" s="587"/>
      <c r="D216" s="588"/>
      <c r="E216" s="589"/>
      <c r="F216" s="589"/>
      <c r="G216" s="589"/>
      <c r="H216" s="590"/>
    </row>
    <row r="217" spans="3:8" ht="12.75">
      <c r="C217" s="587"/>
      <c r="D217" s="588"/>
      <c r="E217" s="589"/>
      <c r="F217" s="589"/>
      <c r="G217" s="589"/>
      <c r="H217" s="590"/>
    </row>
    <row r="218" spans="3:8" ht="12.75">
      <c r="C218" s="587"/>
      <c r="D218" s="588"/>
      <c r="E218" s="589"/>
      <c r="F218" s="589"/>
      <c r="G218" s="589"/>
      <c r="H218" s="590"/>
    </row>
    <row r="219" spans="3:8" ht="12.75">
      <c r="C219" s="587"/>
      <c r="D219" s="588"/>
      <c r="E219" s="589"/>
      <c r="F219" s="589"/>
      <c r="G219" s="589"/>
      <c r="H219" s="590"/>
    </row>
    <row r="220" spans="3:8" ht="12.75">
      <c r="C220" s="587"/>
      <c r="D220" s="588"/>
      <c r="E220" s="589"/>
      <c r="F220" s="589"/>
      <c r="G220" s="589"/>
      <c r="H220" s="590"/>
    </row>
    <row r="221" spans="3:18" ht="13.5">
      <c r="C221" s="591"/>
      <c r="D221" s="592"/>
      <c r="E221" s="586"/>
      <c r="F221" s="586"/>
      <c r="G221" s="586"/>
      <c r="H221" s="590"/>
      <c r="I221" s="510"/>
      <c r="J221" s="510"/>
      <c r="K221" s="510"/>
      <c r="L221" s="510"/>
      <c r="M221" s="510"/>
      <c r="N221" s="510"/>
      <c r="O221" s="510"/>
      <c r="P221" s="510"/>
      <c r="Q221" s="510"/>
      <c r="R221" s="510"/>
    </row>
    <row r="222" spans="3:8" ht="12.75">
      <c r="C222" s="587"/>
      <c r="D222" s="593"/>
      <c r="E222" s="586"/>
      <c r="F222" s="586"/>
      <c r="G222" s="586"/>
      <c r="H222" s="590"/>
    </row>
    <row r="223" spans="3:8" ht="12.75">
      <c r="C223" s="587"/>
      <c r="D223" s="593"/>
      <c r="E223" s="589"/>
      <c r="F223" s="589"/>
      <c r="G223" s="589"/>
      <c r="H223" s="590"/>
    </row>
    <row r="224" spans="3:8" ht="12.75">
      <c r="C224" s="587"/>
      <c r="D224" s="593"/>
      <c r="E224" s="589"/>
      <c r="F224" s="589"/>
      <c r="G224" s="589"/>
      <c r="H224" s="590"/>
    </row>
    <row r="225" spans="3:8" ht="12.75">
      <c r="C225" s="587"/>
      <c r="D225" s="593"/>
      <c r="E225" s="589"/>
      <c r="F225" s="589"/>
      <c r="G225" s="589"/>
      <c r="H225" s="590"/>
    </row>
    <row r="226" spans="3:8" ht="12.75">
      <c r="C226" s="587"/>
      <c r="D226" s="593"/>
      <c r="E226" s="589"/>
      <c r="F226" s="589"/>
      <c r="G226" s="589"/>
      <c r="H226" s="590"/>
    </row>
    <row r="227" spans="3:8" ht="12.75">
      <c r="C227" s="587"/>
      <c r="D227" s="588"/>
      <c r="E227" s="589"/>
      <c r="F227" s="589"/>
      <c r="G227" s="589"/>
      <c r="H227" s="590"/>
    </row>
    <row r="228" spans="3:8" ht="12.75">
      <c r="C228" s="587"/>
      <c r="D228" s="588"/>
      <c r="E228" s="589"/>
      <c r="F228" s="589"/>
      <c r="G228" s="589"/>
      <c r="H228" s="590"/>
    </row>
    <row r="229" spans="3:8" ht="12.75">
      <c r="C229" s="587"/>
      <c r="D229" s="588"/>
      <c r="E229" s="589"/>
      <c r="F229" s="589"/>
      <c r="G229" s="589"/>
      <c r="H229" s="590"/>
    </row>
    <row r="230" spans="3:8" ht="12.75">
      <c r="C230" s="587"/>
      <c r="D230" s="588"/>
      <c r="E230" s="589"/>
      <c r="F230" s="589"/>
      <c r="G230" s="589"/>
      <c r="H230" s="590"/>
    </row>
    <row r="231" spans="3:8" ht="12.75">
      <c r="C231" s="587"/>
      <c r="D231" s="588"/>
      <c r="E231" s="589"/>
      <c r="F231" s="589"/>
      <c r="G231" s="589"/>
      <c r="H231" s="590"/>
    </row>
    <row r="232" spans="3:8" ht="12.75">
      <c r="C232" s="587"/>
      <c r="D232" s="588"/>
      <c r="E232" s="589"/>
      <c r="F232" s="589"/>
      <c r="G232" s="589"/>
      <c r="H232" s="590"/>
    </row>
    <row r="233" spans="3:8" ht="12.75">
      <c r="C233" s="587"/>
      <c r="D233" s="588"/>
      <c r="E233" s="589"/>
      <c r="F233" s="589"/>
      <c r="G233" s="589"/>
      <c r="H233" s="590"/>
    </row>
    <row r="234" spans="3:8" ht="12.75">
      <c r="C234" s="587"/>
      <c r="D234" s="588"/>
      <c r="E234" s="589"/>
      <c r="F234" s="589"/>
      <c r="G234" s="589"/>
      <c r="H234" s="590"/>
    </row>
    <row r="235" spans="3:8" ht="12.75">
      <c r="C235" s="587"/>
      <c r="D235" s="588"/>
      <c r="E235" s="589"/>
      <c r="F235" s="589"/>
      <c r="G235" s="589"/>
      <c r="H235" s="590"/>
    </row>
    <row r="236" spans="3:8" ht="12.75">
      <c r="C236" s="587"/>
      <c r="D236" s="588"/>
      <c r="E236" s="589"/>
      <c r="F236" s="589"/>
      <c r="G236" s="589"/>
      <c r="H236" s="590"/>
    </row>
    <row r="237" spans="3:8" ht="12.75">
      <c r="C237" s="587"/>
      <c r="D237" s="588"/>
      <c r="E237" s="589"/>
      <c r="F237" s="589"/>
      <c r="G237" s="589"/>
      <c r="H237" s="590"/>
    </row>
    <row r="238" spans="3:18" ht="13.5">
      <c r="C238" s="591"/>
      <c r="D238" s="592"/>
      <c r="E238" s="586"/>
      <c r="F238" s="586"/>
      <c r="G238" s="586"/>
      <c r="H238" s="590"/>
      <c r="I238" s="510"/>
      <c r="J238" s="510"/>
      <c r="K238" s="510"/>
      <c r="L238" s="510"/>
      <c r="M238" s="510"/>
      <c r="N238" s="510"/>
      <c r="O238" s="510"/>
      <c r="P238" s="510"/>
      <c r="Q238" s="510"/>
      <c r="R238" s="510"/>
    </row>
    <row r="239" spans="3:18" ht="13.5">
      <c r="C239" s="594"/>
      <c r="D239" s="592"/>
      <c r="E239" s="586"/>
      <c r="F239" s="586"/>
      <c r="G239" s="586"/>
      <c r="H239" s="590"/>
      <c r="I239" s="510"/>
      <c r="J239" s="510"/>
      <c r="K239" s="510"/>
      <c r="L239" s="510"/>
      <c r="M239" s="510"/>
      <c r="N239" s="510"/>
      <c r="O239" s="510"/>
      <c r="P239" s="510"/>
      <c r="Q239" s="510"/>
      <c r="R239" s="510"/>
    </row>
    <row r="240" spans="3:8" ht="12.75">
      <c r="C240" s="584"/>
      <c r="D240" s="592"/>
      <c r="E240" s="586"/>
      <c r="F240" s="586"/>
      <c r="G240" s="586"/>
      <c r="H240" s="590"/>
    </row>
    <row r="241" spans="3:8" ht="12.75">
      <c r="C241" s="587"/>
      <c r="D241" s="593"/>
      <c r="E241" s="586"/>
      <c r="F241" s="586"/>
      <c r="G241" s="586"/>
      <c r="H241" s="590"/>
    </row>
    <row r="242" spans="3:8" ht="12.75">
      <c r="C242" s="587"/>
      <c r="D242" s="593"/>
      <c r="E242" s="589"/>
      <c r="F242" s="589"/>
      <c r="G242" s="589"/>
      <c r="H242" s="590"/>
    </row>
    <row r="243" spans="3:8" ht="12.75">
      <c r="C243" s="587"/>
      <c r="D243" s="593"/>
      <c r="E243" s="589"/>
      <c r="F243" s="589"/>
      <c r="G243" s="589"/>
      <c r="H243" s="590"/>
    </row>
    <row r="244" spans="3:8" ht="12.75">
      <c r="C244" s="587"/>
      <c r="D244" s="593"/>
      <c r="E244" s="589"/>
      <c r="F244" s="589"/>
      <c r="G244" s="589"/>
      <c r="H244" s="590"/>
    </row>
    <row r="245" spans="3:8" ht="12.75">
      <c r="C245" s="587"/>
      <c r="D245" s="593"/>
      <c r="E245" s="589"/>
      <c r="F245" s="589"/>
      <c r="G245" s="589"/>
      <c r="H245" s="590"/>
    </row>
    <row r="246" spans="3:8" ht="12.75">
      <c r="C246" s="587"/>
      <c r="D246" s="588"/>
      <c r="E246" s="589"/>
      <c r="F246" s="589"/>
      <c r="G246" s="589"/>
      <c r="H246" s="590"/>
    </row>
    <row r="247" spans="3:8" ht="12.75">
      <c r="C247" s="587"/>
      <c r="D247" s="588"/>
      <c r="E247" s="589"/>
      <c r="F247" s="589"/>
      <c r="G247" s="589"/>
      <c r="H247" s="590"/>
    </row>
    <row r="248" spans="3:8" ht="12.75">
      <c r="C248" s="587"/>
      <c r="D248" s="588"/>
      <c r="E248" s="589"/>
      <c r="F248" s="589"/>
      <c r="G248" s="589"/>
      <c r="H248" s="590"/>
    </row>
    <row r="249" spans="3:8" ht="12.75">
      <c r="C249" s="587"/>
      <c r="D249" s="588"/>
      <c r="E249" s="589"/>
      <c r="F249" s="589"/>
      <c r="G249" s="589"/>
      <c r="H249" s="590"/>
    </row>
    <row r="250" spans="3:8" ht="12.75">
      <c r="C250" s="587"/>
      <c r="D250" s="588"/>
      <c r="E250" s="589"/>
      <c r="F250" s="589"/>
      <c r="G250" s="589"/>
      <c r="H250" s="590"/>
    </row>
    <row r="251" spans="3:8" ht="12.75">
      <c r="C251" s="587"/>
      <c r="D251" s="588"/>
      <c r="E251" s="589"/>
      <c r="F251" s="589"/>
      <c r="G251" s="589"/>
      <c r="H251" s="590"/>
    </row>
    <row r="252" spans="3:8" ht="12.75">
      <c r="C252" s="587"/>
      <c r="D252" s="588"/>
      <c r="E252" s="589"/>
      <c r="F252" s="589"/>
      <c r="G252" s="589"/>
      <c r="H252" s="590"/>
    </row>
    <row r="253" spans="3:8" ht="12.75">
      <c r="C253" s="587"/>
      <c r="D253" s="588"/>
      <c r="E253" s="589"/>
      <c r="F253" s="589"/>
      <c r="G253" s="589"/>
      <c r="H253" s="590"/>
    </row>
    <row r="254" spans="3:8" ht="12.75">
      <c r="C254" s="587"/>
      <c r="D254" s="588"/>
      <c r="E254" s="589"/>
      <c r="F254" s="589"/>
      <c r="G254" s="589"/>
      <c r="H254" s="590"/>
    </row>
    <row r="255" spans="3:8" ht="12.75">
      <c r="C255" s="587"/>
      <c r="D255" s="588"/>
      <c r="E255" s="589"/>
      <c r="F255" s="589"/>
      <c r="G255" s="589"/>
      <c r="H255" s="590"/>
    </row>
    <row r="256" spans="3:8" ht="12.75">
      <c r="C256" s="587"/>
      <c r="D256" s="588"/>
      <c r="E256" s="589"/>
      <c r="F256" s="589"/>
      <c r="G256" s="589"/>
      <c r="H256" s="590"/>
    </row>
    <row r="257" spans="3:18" ht="13.5">
      <c r="C257" s="591"/>
      <c r="D257" s="592"/>
      <c r="E257" s="586"/>
      <c r="F257" s="586"/>
      <c r="G257" s="586"/>
      <c r="H257" s="590"/>
      <c r="I257" s="510"/>
      <c r="J257" s="510"/>
      <c r="K257" s="510"/>
      <c r="L257" s="510"/>
      <c r="M257" s="510"/>
      <c r="N257" s="510"/>
      <c r="O257" s="510"/>
      <c r="P257" s="510"/>
      <c r="Q257" s="510"/>
      <c r="R257" s="510"/>
    </row>
    <row r="258" spans="3:8" ht="12.75">
      <c r="C258" s="587"/>
      <c r="D258" s="593"/>
      <c r="E258" s="586"/>
      <c r="F258" s="586"/>
      <c r="G258" s="586"/>
      <c r="H258" s="590"/>
    </row>
    <row r="259" spans="3:8" ht="12.75">
      <c r="C259" s="587"/>
      <c r="D259" s="593"/>
      <c r="E259" s="589"/>
      <c r="F259" s="589"/>
      <c r="G259" s="589"/>
      <c r="H259" s="590"/>
    </row>
    <row r="260" spans="3:8" ht="12.75">
      <c r="C260" s="587"/>
      <c r="D260" s="593"/>
      <c r="E260" s="589"/>
      <c r="F260" s="589"/>
      <c r="G260" s="589"/>
      <c r="H260" s="590"/>
    </row>
    <row r="261" spans="3:8" ht="12.75">
      <c r="C261" s="587"/>
      <c r="D261" s="593"/>
      <c r="E261" s="589"/>
      <c r="F261" s="589"/>
      <c r="G261" s="589"/>
      <c r="H261" s="590"/>
    </row>
    <row r="262" spans="3:8" ht="12.75">
      <c r="C262" s="587"/>
      <c r="D262" s="593"/>
      <c r="E262" s="589"/>
      <c r="F262" s="589"/>
      <c r="G262" s="589"/>
      <c r="H262" s="590"/>
    </row>
    <row r="263" spans="3:8" ht="12.75">
      <c r="C263" s="587"/>
      <c r="D263" s="588"/>
      <c r="E263" s="589"/>
      <c r="F263" s="589"/>
      <c r="G263" s="589"/>
      <c r="H263" s="590"/>
    </row>
    <row r="264" spans="3:8" ht="12.75">
      <c r="C264" s="587"/>
      <c r="D264" s="588"/>
      <c r="E264" s="589"/>
      <c r="F264" s="589"/>
      <c r="G264" s="589"/>
      <c r="H264" s="590"/>
    </row>
    <row r="265" spans="3:8" ht="12.75">
      <c r="C265" s="587"/>
      <c r="D265" s="588"/>
      <c r="E265" s="589"/>
      <c r="F265" s="589"/>
      <c r="G265" s="589"/>
      <c r="H265" s="590"/>
    </row>
    <row r="266" spans="3:8" ht="12.75">
      <c r="C266" s="587"/>
      <c r="D266" s="588"/>
      <c r="E266" s="589"/>
      <c r="F266" s="589"/>
      <c r="G266" s="589"/>
      <c r="H266" s="590"/>
    </row>
    <row r="267" spans="3:8" ht="12.75">
      <c r="C267" s="587"/>
      <c r="D267" s="588"/>
      <c r="E267" s="589"/>
      <c r="F267" s="589"/>
      <c r="G267" s="589"/>
      <c r="H267" s="590"/>
    </row>
    <row r="268" spans="3:8" ht="12.75">
      <c r="C268" s="587"/>
      <c r="D268" s="588"/>
      <c r="E268" s="589"/>
      <c r="F268" s="589"/>
      <c r="G268" s="589"/>
      <c r="H268" s="590"/>
    </row>
    <row r="269" spans="3:8" ht="12.75">
      <c r="C269" s="587"/>
      <c r="D269" s="588"/>
      <c r="E269" s="589"/>
      <c r="F269" s="589"/>
      <c r="G269" s="589"/>
      <c r="H269" s="590"/>
    </row>
    <row r="270" spans="3:8" ht="12.75">
      <c r="C270" s="587"/>
      <c r="D270" s="588"/>
      <c r="E270" s="589"/>
      <c r="F270" s="589"/>
      <c r="G270" s="589"/>
      <c r="H270" s="590"/>
    </row>
    <row r="271" spans="3:8" ht="12.75">
      <c r="C271" s="587"/>
      <c r="D271" s="588"/>
      <c r="E271" s="589"/>
      <c r="F271" s="589"/>
      <c r="G271" s="589"/>
      <c r="H271" s="590"/>
    </row>
    <row r="272" spans="3:8" ht="12.75">
      <c r="C272" s="587"/>
      <c r="D272" s="588"/>
      <c r="E272" s="589"/>
      <c r="F272" s="589"/>
      <c r="G272" s="589"/>
      <c r="H272" s="590"/>
    </row>
    <row r="273" spans="3:8" ht="12.75">
      <c r="C273" s="587"/>
      <c r="D273" s="588"/>
      <c r="E273" s="589"/>
      <c r="F273" s="589"/>
      <c r="G273" s="589"/>
      <c r="H273" s="590"/>
    </row>
    <row r="274" spans="3:18" ht="13.5">
      <c r="C274" s="591"/>
      <c r="D274" s="592"/>
      <c r="E274" s="586"/>
      <c r="F274" s="586"/>
      <c r="G274" s="586"/>
      <c r="H274" s="590"/>
      <c r="I274" s="510"/>
      <c r="J274" s="510"/>
      <c r="K274" s="510"/>
      <c r="L274" s="510"/>
      <c r="M274" s="510"/>
      <c r="N274" s="510"/>
      <c r="O274" s="510"/>
      <c r="P274" s="510"/>
      <c r="Q274" s="510"/>
      <c r="R274" s="510"/>
    </row>
    <row r="275" spans="3:8" ht="12.75">
      <c r="C275" s="587"/>
      <c r="D275" s="593"/>
      <c r="E275" s="586"/>
      <c r="F275" s="586"/>
      <c r="G275" s="586"/>
      <c r="H275" s="590"/>
    </row>
    <row r="276" spans="3:8" ht="12.75">
      <c r="C276" s="587"/>
      <c r="D276" s="593"/>
      <c r="E276" s="589"/>
      <c r="F276" s="589"/>
      <c r="G276" s="589"/>
      <c r="H276" s="590"/>
    </row>
    <row r="277" spans="3:8" ht="12.75">
      <c r="C277" s="587"/>
      <c r="D277" s="593"/>
      <c r="E277" s="589"/>
      <c r="F277" s="589"/>
      <c r="G277" s="589"/>
      <c r="H277" s="590"/>
    </row>
    <row r="278" spans="3:8" ht="12.75">
      <c r="C278" s="587"/>
      <c r="D278" s="593"/>
      <c r="E278" s="589"/>
      <c r="F278" s="589"/>
      <c r="G278" s="589"/>
      <c r="H278" s="590"/>
    </row>
    <row r="279" spans="3:8" ht="12.75">
      <c r="C279" s="587"/>
      <c r="D279" s="593"/>
      <c r="E279" s="589"/>
      <c r="F279" s="589"/>
      <c r="G279" s="589"/>
      <c r="H279" s="590"/>
    </row>
    <row r="280" spans="3:8" ht="12.75">
      <c r="C280" s="587"/>
      <c r="D280" s="588"/>
      <c r="E280" s="589"/>
      <c r="F280" s="589"/>
      <c r="G280" s="589"/>
      <c r="H280" s="590"/>
    </row>
    <row r="281" spans="3:8" ht="12.75">
      <c r="C281" s="587"/>
      <c r="D281" s="588"/>
      <c r="E281" s="589"/>
      <c r="F281" s="589"/>
      <c r="G281" s="589"/>
      <c r="H281" s="590"/>
    </row>
    <row r="282" spans="3:8" ht="12.75">
      <c r="C282" s="587"/>
      <c r="D282" s="588"/>
      <c r="E282" s="589"/>
      <c r="F282" s="589"/>
      <c r="G282" s="589"/>
      <c r="H282" s="590"/>
    </row>
    <row r="283" spans="3:8" ht="12.75">
      <c r="C283" s="587"/>
      <c r="D283" s="588"/>
      <c r="E283" s="589"/>
      <c r="F283" s="589"/>
      <c r="G283" s="589"/>
      <c r="H283" s="590"/>
    </row>
    <row r="284" spans="3:8" ht="12.75">
      <c r="C284" s="587"/>
      <c r="D284" s="588"/>
      <c r="E284" s="589"/>
      <c r="F284" s="589"/>
      <c r="G284" s="589"/>
      <c r="H284" s="590"/>
    </row>
    <row r="285" spans="3:8" ht="12.75">
      <c r="C285" s="587"/>
      <c r="D285" s="588"/>
      <c r="E285" s="589"/>
      <c r="F285" s="589"/>
      <c r="G285" s="589"/>
      <c r="H285" s="590"/>
    </row>
    <row r="286" spans="3:8" ht="12.75">
      <c r="C286" s="587"/>
      <c r="D286" s="588"/>
      <c r="E286" s="589"/>
      <c r="F286" s="589"/>
      <c r="G286" s="589"/>
      <c r="H286" s="590"/>
    </row>
    <row r="287" spans="3:8" ht="12.75">
      <c r="C287" s="587"/>
      <c r="D287" s="588"/>
      <c r="E287" s="589"/>
      <c r="F287" s="589"/>
      <c r="G287" s="589"/>
      <c r="H287" s="590"/>
    </row>
    <row r="288" spans="3:8" ht="12.75">
      <c r="C288" s="587"/>
      <c r="D288" s="588"/>
      <c r="E288" s="589"/>
      <c r="F288" s="589"/>
      <c r="G288" s="589"/>
      <c r="H288" s="590"/>
    </row>
    <row r="289" spans="3:8" ht="12.75">
      <c r="C289" s="587"/>
      <c r="D289" s="588"/>
      <c r="E289" s="589"/>
      <c r="F289" s="589"/>
      <c r="G289" s="589"/>
      <c r="H289" s="590"/>
    </row>
    <row r="290" spans="3:8" ht="12.75">
      <c r="C290" s="587"/>
      <c r="D290" s="588"/>
      <c r="E290" s="589"/>
      <c r="F290" s="589"/>
      <c r="G290" s="589"/>
      <c r="H290" s="590"/>
    </row>
    <row r="291" spans="3:18" ht="13.5">
      <c r="C291" s="591"/>
      <c r="D291" s="592"/>
      <c r="E291" s="586"/>
      <c r="F291" s="586"/>
      <c r="G291" s="586"/>
      <c r="H291" s="590"/>
      <c r="I291" s="510"/>
      <c r="J291" s="510"/>
      <c r="K291" s="510"/>
      <c r="L291" s="510"/>
      <c r="M291" s="510"/>
      <c r="N291" s="510"/>
      <c r="O291" s="510"/>
      <c r="P291" s="510"/>
      <c r="Q291" s="510"/>
      <c r="R291" s="510"/>
    </row>
    <row r="292" spans="3:8" ht="12.75">
      <c r="C292" s="587"/>
      <c r="D292" s="593"/>
      <c r="E292" s="586"/>
      <c r="F292" s="586"/>
      <c r="G292" s="586"/>
      <c r="H292" s="590"/>
    </row>
    <row r="293" spans="3:8" ht="12.75">
      <c r="C293" s="587"/>
      <c r="D293" s="593"/>
      <c r="E293" s="589"/>
      <c r="F293" s="589"/>
      <c r="G293" s="589"/>
      <c r="H293" s="590"/>
    </row>
    <row r="294" spans="3:8" ht="12.75">
      <c r="C294" s="587"/>
      <c r="D294" s="593"/>
      <c r="E294" s="589"/>
      <c r="F294" s="589"/>
      <c r="G294" s="589"/>
      <c r="H294" s="590"/>
    </row>
    <row r="295" spans="3:8" ht="12.75">
      <c r="C295" s="587"/>
      <c r="D295" s="593"/>
      <c r="E295" s="589"/>
      <c r="F295" s="589"/>
      <c r="G295" s="589"/>
      <c r="H295" s="590"/>
    </row>
    <row r="296" spans="3:8" ht="12.75">
      <c r="C296" s="587"/>
      <c r="D296" s="593"/>
      <c r="E296" s="589"/>
      <c r="F296" s="589"/>
      <c r="G296" s="589"/>
      <c r="H296" s="590"/>
    </row>
    <row r="297" spans="3:8" ht="12.75">
      <c r="C297" s="587"/>
      <c r="D297" s="588"/>
      <c r="E297" s="589"/>
      <c r="F297" s="589"/>
      <c r="G297" s="589"/>
      <c r="H297" s="590"/>
    </row>
    <row r="298" spans="3:8" ht="12.75">
      <c r="C298" s="587"/>
      <c r="D298" s="588"/>
      <c r="E298" s="589"/>
      <c r="F298" s="589"/>
      <c r="G298" s="589"/>
      <c r="H298" s="590"/>
    </row>
    <row r="299" spans="3:8" ht="12.75">
      <c r="C299" s="587"/>
      <c r="D299" s="588"/>
      <c r="E299" s="589"/>
      <c r="F299" s="589"/>
      <c r="G299" s="589"/>
      <c r="H299" s="590"/>
    </row>
    <row r="300" spans="3:8" ht="12.75">
      <c r="C300" s="587"/>
      <c r="D300" s="588"/>
      <c r="E300" s="589"/>
      <c r="F300" s="589"/>
      <c r="G300" s="589"/>
      <c r="H300" s="590"/>
    </row>
    <row r="301" spans="3:8" ht="12.75">
      <c r="C301" s="587"/>
      <c r="D301" s="588"/>
      <c r="E301" s="589"/>
      <c r="F301" s="589"/>
      <c r="G301" s="589"/>
      <c r="H301" s="590"/>
    </row>
    <row r="302" spans="3:8" ht="12.75">
      <c r="C302" s="587"/>
      <c r="D302" s="588"/>
      <c r="E302" s="589"/>
      <c r="F302" s="589"/>
      <c r="G302" s="589"/>
      <c r="H302" s="590"/>
    </row>
    <row r="303" spans="3:8" ht="12.75">
      <c r="C303" s="587"/>
      <c r="D303" s="588"/>
      <c r="E303" s="589"/>
      <c r="F303" s="589"/>
      <c r="G303" s="589"/>
      <c r="H303" s="590"/>
    </row>
    <row r="304" spans="3:8" ht="12.75">
      <c r="C304" s="587"/>
      <c r="D304" s="588"/>
      <c r="E304" s="589"/>
      <c r="F304" s="589"/>
      <c r="G304" s="589"/>
      <c r="H304" s="590"/>
    </row>
    <row r="305" spans="3:8" ht="12.75">
      <c r="C305" s="587"/>
      <c r="D305" s="588"/>
      <c r="E305" s="589"/>
      <c r="F305" s="589"/>
      <c r="G305" s="589"/>
      <c r="H305" s="590"/>
    </row>
    <row r="306" spans="3:8" ht="12.75">
      <c r="C306" s="587"/>
      <c r="D306" s="588"/>
      <c r="E306" s="589"/>
      <c r="F306" s="589"/>
      <c r="G306" s="589"/>
      <c r="H306" s="590"/>
    </row>
    <row r="307" spans="3:8" ht="12.75">
      <c r="C307" s="587"/>
      <c r="D307" s="588"/>
      <c r="E307" s="589"/>
      <c r="F307" s="589"/>
      <c r="G307" s="589"/>
      <c r="H307" s="590"/>
    </row>
    <row r="308" spans="3:18" ht="13.5">
      <c r="C308" s="591"/>
      <c r="D308" s="592"/>
      <c r="E308" s="586"/>
      <c r="F308" s="586"/>
      <c r="G308" s="586"/>
      <c r="H308" s="590"/>
      <c r="I308" s="510"/>
      <c r="J308" s="510"/>
      <c r="K308" s="510"/>
      <c r="L308" s="510"/>
      <c r="M308" s="510"/>
      <c r="N308" s="510"/>
      <c r="O308" s="510"/>
      <c r="P308" s="510"/>
      <c r="Q308" s="510"/>
      <c r="R308" s="510"/>
    </row>
    <row r="309" spans="3:18" ht="13.5">
      <c r="C309" s="594"/>
      <c r="D309" s="592"/>
      <c r="E309" s="586"/>
      <c r="F309" s="586"/>
      <c r="G309" s="586"/>
      <c r="H309" s="590"/>
      <c r="I309" s="510"/>
      <c r="J309" s="510"/>
      <c r="K309" s="510"/>
      <c r="L309" s="510"/>
      <c r="M309" s="510"/>
      <c r="N309" s="510"/>
      <c r="O309" s="510"/>
      <c r="P309" s="510"/>
      <c r="Q309" s="510"/>
      <c r="R309" s="510"/>
    </row>
    <row r="310" spans="3:8" ht="12.75">
      <c r="C310" s="41"/>
      <c r="D310" s="42"/>
      <c r="E310" s="43"/>
      <c r="F310" s="43"/>
      <c r="G310" s="43"/>
      <c r="H310" s="43"/>
    </row>
    <row r="311" spans="3:8" ht="12.75">
      <c r="C311" s="447"/>
      <c r="D311" s="448"/>
      <c r="E311" s="575"/>
      <c r="F311" s="575"/>
      <c r="G311" s="575"/>
      <c r="H311" s="575"/>
    </row>
    <row r="312" spans="3:8" ht="12.75">
      <c r="C312" s="572"/>
      <c r="D312" s="512"/>
      <c r="E312" s="511"/>
      <c r="F312" s="511"/>
      <c r="G312" s="511"/>
      <c r="H312" s="511"/>
    </row>
    <row r="313" spans="3:8" ht="12.75">
      <c r="C313" s="511"/>
      <c r="D313" s="512"/>
      <c r="E313" s="575"/>
      <c r="F313" s="575"/>
      <c r="G313" s="575"/>
      <c r="H313" s="575"/>
    </row>
    <row r="314" spans="4:7" ht="12.75">
      <c r="D314" s="513"/>
      <c r="E314" s="511"/>
      <c r="G314" s="511"/>
    </row>
    <row r="315" ht="12.75">
      <c r="D315" s="513"/>
    </row>
  </sheetData>
  <sheetProtection/>
  <mergeCells count="2">
    <mergeCell ref="B6:C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 E172:H186 E189:H203 E206:H220 E223:H237 E242:H256 E259:H273 E276:H290 E293:H30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fitToHeight="2" fitToWidth="1"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nely</cp:lastModifiedBy>
  <cp:lastPrinted>2014-10-30T08:33:07Z</cp:lastPrinted>
  <dcterms:created xsi:type="dcterms:W3CDTF">2000-06-29T12:02:40Z</dcterms:created>
  <dcterms:modified xsi:type="dcterms:W3CDTF">2015-10-29T14:31:20Z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