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<sst xmlns="http://schemas.openxmlformats.org/spreadsheetml/2006/main" count="4192" uniqueCount="974">
  <si>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</si>
  <si>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</si>
  <si>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</si>
  <si>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</si>
  <si>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</si>
  <si>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</si>
  <si>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</si>
  <si>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</si>
  <si>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</si>
  <si>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</si>
  <si>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</si>
  <si>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</si>
  <si>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</si>
  <si>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</si>
  <si>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</si>
  <si>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</si>
  <si>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</si>
  <si>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</si>
  <si>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</si>
  <si>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</si>
  <si>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</si>
  <si>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</si>
  <si>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</si>
  <si>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</si>
  <si>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</si>
  <si>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</si>
  <si>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</si>
  <si>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</si>
  <si>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</si>
  <si>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</si>
  <si>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</si>
  <si>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</si>
  <si>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</si>
  <si>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</si>
  <si>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</si>
  <si>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</si>
  <si>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</si>
  <si>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</si>
  <si>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</si>
  <si>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</si>
  <si>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</si>
  <si>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</si>
  <si>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</si>
  <si>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</si>
  <si>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</si>
  <si>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</si>
  <si>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</si>
  <si>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</si>
  <si>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</si>
  <si>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</si>
  <si>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</si>
  <si>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</si>
  <si>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</si>
  <si>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</si>
  <si>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</si>
  <si>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</si>
  <si>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</si>
  <si>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</si>
  <si>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</si>
  <si>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</si>
  <si>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</si>
  <si>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</si>
  <si>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</si>
  <si>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</si>
  <si>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</si>
  <si>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</si>
  <si>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</si>
  <si>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</si>
  <si>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</si>
  <si>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</si>
  <si>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</si>
  <si>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</si>
  <si>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</si>
  <si>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</si>
  <si>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</si>
  <si>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</si>
  <si>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</si>
  <si>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</si>
  <si>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</si>
  <si>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</si>
  <si>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</si>
  <si>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</si>
  <si>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</si>
  <si>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</si>
  <si>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</si>
  <si>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</si>
  <si>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</si>
  <si>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</si>
  <si>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</si>
  <si>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</si>
  <si>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</si>
  <si>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</si>
  <si>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</si>
  <si>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</si>
  <si>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</si>
  <si>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</si>
  <si>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</si>
  <si>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</si>
  <si>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</si>
  <si>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</si>
  <si>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</si>
  <si>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</si>
  <si>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</si>
  <si>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</si>
  <si>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</si>
  <si>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</si>
  <si>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</si>
  <si>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</si>
  <si>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</si>
  <si>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</si>
  <si>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</si>
  <si>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</si>
  <si>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</si>
  <si>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</si>
  <si>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</si>
  <si>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</si>
  <si>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</si>
  <si>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</si>
  <si>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</si>
  <si>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</si>
  <si>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</si>
  <si>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</si>
  <si>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</si>
  <si>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</si>
  <si>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</si>
  <si>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</si>
  <si>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</si>
  <si>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</si>
  <si>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</si>
  <si>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</si>
  <si>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</si>
  <si>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</si>
  <si>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</si>
  <si>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</si>
  <si>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</si>
  <si>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</si>
  <si>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</si>
  <si>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</si>
  <si>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</si>
  <si>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</si>
  <si>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</si>
  <si>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</si>
  <si>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</si>
  <si>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</si>
  <si>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</si>
  <si>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</si>
  <si>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</si>
  <si>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</si>
  <si>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</si>
  <si>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</si>
  <si>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</si>
  <si>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</si>
  <si>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</si>
  <si>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</si>
  <si>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</si>
  <si>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</si>
  <si>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</si>
  <si>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</si>
  <si>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</si>
  <si>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</si>
  <si>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</si>
  <si>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</si>
  <si>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</si>
  <si>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</si>
  <si>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</si>
  <si>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</si>
  <si>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</si>
  <si>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</si>
  <si>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</si>
  <si>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</si>
  <si>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</si>
  <si>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</si>
  <si>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</si>
  <si>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</si>
  <si>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</si>
  <si>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</si>
  <si>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</si>
  <si>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</si>
  <si>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</si>
  <si>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</si>
  <si>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</si>
  <si>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</si>
  <si>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</si>
  <si>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</si>
  <si>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</si>
  <si>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</si>
  <si>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</si>
  <si>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</si>
  <si>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</si>
  <si>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</si>
  <si>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</si>
  <si>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</si>
  <si>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</si>
  <si>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</si>
  <si>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</si>
  <si>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</si>
  <si>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</si>
  <si>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</si>
  <si>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</si>
  <si>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</si>
  <si>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</si>
  <si>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</si>
  <si>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</si>
  <si>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</si>
  <si>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</si>
  <si>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</si>
  <si>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</si>
  <si>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</si>
  <si>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</si>
  <si>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</si>
  <si>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</si>
  <si>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</si>
  <si>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</si>
  <si>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</si>
  <si>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</si>
  <si>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</si>
  <si>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</si>
  <si>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</si>
  <si>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</si>
  <si>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</si>
  <si>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</si>
  <si>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</si>
  <si>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</si>
  <si>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</si>
  <si>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</si>
  <si>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</si>
  <si>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</si>
  <si>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</si>
  <si>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</si>
  <si>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</si>
  <si>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</si>
  <si>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</si>
  <si>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</si>
  <si>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</si>
  <si>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</si>
  <si>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</si>
  <si>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</si>
  <si>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</si>
  <si>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</si>
  <si>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</si>
  <si>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</si>
  <si>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</si>
  <si>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</si>
  <si>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</si>
  <si>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</si>
  <si>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</si>
  <si>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</si>
  <si>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</si>
  <si>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</si>
  <si>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</si>
  <si>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</si>
  <si>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</si>
  <si>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</si>
  <si>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</si>
  <si>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</si>
  <si>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</si>
  <si>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</si>
  <si>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</si>
  <si>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</si>
  <si>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</si>
  <si>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</si>
  <si>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</si>
  <si>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</si>
  <si>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</si>
  <si>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</si>
  <si>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</si>
  <si>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</si>
  <si>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</si>
  <si>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</si>
  <si>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</si>
  <si>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</si>
  <si>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</si>
  <si>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</si>
  <si>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</si>
  <si>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</si>
  <si>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</si>
  <si>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</si>
  <si>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</si>
  <si>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</si>
  <si>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</si>
  <si>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</si>
  <si>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</si>
  <si>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</si>
  <si>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</si>
  <si>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</si>
  <si>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</si>
  <si>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</si>
  <si>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</si>
  <si>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</si>
  <si>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</si>
  <si>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</si>
  <si>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</si>
  <si>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</si>
  <si>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</si>
  <si>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</si>
  <si>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</si>
  <si>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</si>
  <si>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</si>
  <si>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</si>
  <si>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</si>
  <si>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</si>
  <si>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</si>
  <si>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</si>
  <si>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</si>
  <si>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</si>
  <si>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</si>
  <si>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</si>
  <si>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</si>
  <si>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</si>
  <si>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</si>
  <si>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</si>
  <si>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</si>
  <si>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</si>
  <si>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</si>
  <si>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</si>
  <si>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</si>
  <si>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</si>
  <si>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</si>
  <si>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</si>
  <si>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</si>
  <si>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</si>
  <si>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</si>
  <si>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</si>
  <si>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</si>
  <si>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</si>
  <si>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</si>
  <si>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</si>
  <si>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</si>
  <si>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</si>
  <si>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</si>
  <si>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</si>
  <si>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</si>
  <si>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</si>
  <si>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</si>
  <si>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</si>
  <si>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</si>
  <si>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</si>
  <si>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</si>
  <si>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</si>
  <si>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</si>
  <si>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</si>
  <si>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</si>
  <si>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</si>
  <si>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</si>
  <si>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</si>
  <si>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</si>
  <si>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</si>
  <si>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</si>
  <si>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</si>
  <si>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</si>
  <si>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</si>
  <si>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</si>
  <si>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</si>
  <si>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</si>
  <si>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</si>
  <si>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</si>
  <si>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</si>
  <si>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</si>
  <si>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</si>
  <si>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</si>
  <si>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</si>
  <si>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</si>
  <si>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</si>
  <si>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</si>
  <si>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</si>
  <si>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</si>
  <si>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</si>
  <si>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</si>
  <si>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</si>
  <si>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</si>
  <si>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</si>
  <si>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</si>
  <si>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</si>
  <si>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</si>
  <si>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</si>
  <si>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</si>
  <si>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</si>
  <si>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</si>
  <si>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</si>
  <si>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</si>
  <si>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</si>
  <si>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</si>
  <si>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</si>
  <si>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</si>
  <si>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</si>
  <si>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</si>
  <si>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</si>
  <si>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</si>
  <si>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</si>
  <si>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</si>
  <si>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</si>
  <si>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</si>
  <si>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</si>
  <si>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</si>
  <si>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</si>
  <si>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</si>
  <si>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</si>
  <si>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</si>
  <si>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</si>
  <si>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</si>
  <si>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</si>
  <si>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</si>
  <si>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</si>
  <si>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</si>
  <si>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</si>
  <si>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</si>
  <si>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</si>
  <si>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</si>
  <si>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</si>
  <si>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</si>
  <si>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</si>
  <si>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</si>
  <si>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</si>
  <si>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</si>
  <si>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</si>
  <si>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</si>
  <si>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</si>
  <si>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</si>
  <si>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</si>
  <si>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</si>
  <si>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</si>
  <si>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</si>
  <si>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</si>
  <si>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</si>
  <si>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</si>
  <si>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</si>
  <si>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</si>
  <si>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</si>
  <si>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</si>
  <si>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</si>
  <si>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</si>
  <si>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</si>
  <si>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</si>
  <si>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</si>
  <si>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</si>
  <si>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</si>
  <si>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</si>
  <si>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</si>
  <si>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</si>
  <si>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</si>
  <si>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</si>
  <si>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</si>
  <si>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</si>
  <si>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</si>
  <si>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</si>
  <si>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</si>
  <si>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</si>
  <si>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</si>
  <si>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</si>
  <si>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</si>
  <si>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</si>
  <si>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</si>
  <si>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</si>
  <si>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</si>
  <si>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</si>
  <si>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</si>
  <si>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</si>
  <si>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</si>
  <si>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</si>
  <si>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</si>
  <si>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</si>
  <si>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</si>
  <si>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</si>
  <si>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</si>
  <si>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</si>
  <si>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</si>
  <si>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</si>
  <si>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</si>
  <si>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</si>
  <si>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</si>
  <si>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</si>
  <si>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</si>
  <si>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</si>
  <si>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</si>
  <si>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</si>
  <si>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</si>
  <si>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</si>
  <si>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</si>
  <si>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</si>
  <si>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</si>
  <si>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</si>
  <si>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</si>
  <si>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</si>
  <si>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</si>
  <si>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</si>
  <si>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</si>
  <si>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</si>
  <si>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</si>
  <si>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</si>
  <si>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</si>
  <si>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</si>
  <si>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</si>
  <si>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</si>
  <si>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</si>
  <si>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</si>
  <si>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</si>
  <si>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</si>
  <si>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</si>
  <si>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</si>
  <si>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</si>
  <si>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</si>
  <si>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</si>
  <si>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</si>
  <si>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</si>
  <si>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</si>
  <si>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</si>
  <si>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</si>
  <si>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</si>
  <si>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</si>
  <si>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</si>
  <si>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</si>
  <si>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</si>
  <si>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</si>
  <si>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</si>
  <si>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</si>
  <si>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</si>
  <si>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</si>
  <si>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</si>
  <si>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</si>
  <si>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</si>
  <si>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</si>
  <si>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</si>
  <si>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</si>
  <si>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</si>
  <si>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</si>
  <si>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</si>
  <si>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</si>
  <si>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</si>
  <si>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</si>
  <si>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</si>
  <si>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</si>
  <si>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</si>
  <si>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</si>
  <si>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</si>
  <si>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</si>
  <si>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</si>
  <si>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</si>
  <si>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</si>
  <si>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</si>
  <si>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</si>
  <si>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</si>
  <si>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</si>
  <si>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</si>
  <si>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</si>
  <si>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</si>
  <si>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</si>
  <si>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</si>
  <si>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</si>
  <si>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</si>
  <si>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</si>
  <si>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</si>
  <si>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</si>
  <si>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</si>
  <si>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</si>
  <si>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</si>
  <si>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</si>
  <si>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</si>
  <si>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</si>
  <si>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</si>
  <si>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</si>
  <si>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</si>
  <si>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</si>
  <si>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</si>
  <si>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</si>
  <si>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</si>
  <si>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</si>
  <si>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</si>
  <si>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</si>
  <si>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</si>
  <si>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</si>
  <si>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</si>
  <si>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</si>
  <si>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</si>
  <si>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</si>
  <si>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</si>
  <si>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</si>
  <si>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</si>
  <si>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</si>
  <si>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</si>
  <si>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</si>
  <si>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</si>
  <si>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</si>
  <si>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</si>
  <si>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</si>
  <si>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</si>
  <si>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</si>
  <si>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</si>
  <si>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</si>
  <si>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</si>
  <si>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</si>
  <si>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</si>
  <si>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</si>
  <si>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</si>
  <si>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</si>
  <si>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</si>
  <si>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</si>
  <si>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</si>
  <si>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</si>
  <si>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</si>
  <si>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</si>
  <si>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</si>
  <si>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</si>
  <si>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</si>
  <si>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</si>
  <si>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</si>
  <si>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</si>
  <si>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</si>
  <si>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</si>
  <si>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</si>
  <si>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</si>
  <si>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</si>
  <si>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</si>
  <si>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</si>
  <si>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</si>
  <si>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</si>
  <si>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</si>
  <si>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</si>
  <si>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</si>
  <si>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</si>
  <si>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</si>
  <si>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</si>
  <si>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</si>
  <si>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</si>
  <si>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</si>
  <si>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</si>
  <si>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</si>
  <si>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</si>
  <si>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</si>
  <si>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</si>
  <si>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</si>
  <si>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</si>
  <si>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</si>
  <si>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</si>
  <si>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</si>
  <si>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</si>
  <si>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</si>
  <si>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</si>
  <si>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</si>
  <si>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</si>
  <si>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</si>
  <si>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</si>
  <si>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</si>
  <si>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</si>
  <si>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</si>
  <si>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</si>
  <si>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</si>
  <si>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</si>
  <si>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</si>
  <si>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</si>
  <si>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</si>
  <si>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</si>
  <si>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</si>
  <si>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</si>
  <si>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</si>
  <si>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</si>
  <si>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</si>
  <si>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</si>
  <si>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</si>
  <si>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</si>
  <si>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</si>
  <si>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</si>
  <si>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</si>
  <si>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</si>
  <si>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</si>
  <si>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</si>
  <si>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</si>
  <si>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</si>
  <si>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</si>
  <si>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</si>
  <si>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</si>
  <si>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</si>
  <si>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</si>
  <si>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</si>
  <si>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</si>
  <si>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</si>
  <si>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</si>
  <si>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</si>
  <si>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</si>
  <si>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</si>
  <si>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</si>
  <si>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</si>
  <si>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</si>
  <si>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</si>
  <si>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</si>
  <si>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</si>
  <si>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</si>
  <si>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</si>
  <si>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</si>
  <si>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</si>
  <si>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</si>
  <si>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</si>
  <si>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</si>
  <si>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</si>
  <si>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</si>
  <si>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</si>
  <si>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</si>
  <si>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</si>
  <si>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</si>
  <si>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</si>
  <si>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</si>
  <si>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</si>
  <si>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</si>
  <si>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</si>
  <si>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</si>
  <si>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</si>
  <si>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</si>
  <si>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</si>
  <si>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</si>
  <si>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</si>
  <si>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</si>
  <si>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</si>
  <si>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</si>
  <si>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</si>
  <si>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</si>
  <si>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</si>
  <si>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</si>
  <si>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</si>
  <si>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</si>
  <si>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</si>
  <si>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</si>
  <si>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</si>
  <si>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</si>
  <si>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</si>
  <si>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</si>
  <si>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</si>
  <si>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</si>
  <si>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</si>
  <si>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</si>
  <si>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</si>
  <si>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</si>
  <si>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</si>
  <si>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</si>
  <si>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</si>
  <si>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</si>
  <si>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</si>
  <si>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</si>
  <si>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</si>
  <si>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</si>
  <si>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</si>
  <si>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</si>
  <si>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</si>
  <si>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</si>
  <si>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</si>
  <si>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</si>
  <si>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</si>
  <si>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</si>
  <si>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</si>
  <si>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</si>
  <si>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</si>
  <si>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</si>
  <si>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</si>
  <si>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</si>
  <si>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</si>
  <si>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</si>
  <si>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</si>
  <si>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</si>
  <si>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</si>
  <si>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</si>
  <si>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</si>
  <si>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</si>
  <si>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</si>
  <si>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</si>
  <si>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</si>
  <si>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</si>
  <si>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</si>
  <si>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</si>
  <si>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</si>
  <si>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</si>
  <si>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</si>
  <si>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</si>
  <si>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</si>
  <si>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</si>
  <si>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</si>
  <si>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</si>
  <si>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</si>
  <si>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</si>
  <si>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</si>
  <si>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</si>
  <si>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</si>
  <si>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</si>
  <si>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</si>
  <si>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</si>
  <si>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</si>
  <si>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</si>
  <si>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</si>
  <si>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</si>
  <si>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</si>
  <si>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</si>
  <si>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</si>
  <si>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</si>
  <si>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</si>
  <si>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</si>
  <si>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</si>
  <si>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</si>
  <si>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</si>
  <si>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</si>
  <si>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</si>
  <si>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</si>
  <si>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</si>
  <si>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</si>
  <si>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</si>
  <si>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</si>
  <si>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</si>
  <si>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</si>
  <si>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</si>
  <si>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</si>
  <si>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</si>
  <si>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</si>
  <si>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</si>
  <si>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</si>
  <si>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</si>
  <si>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</si>
  <si>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</si>
  <si>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</si>
  <si>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</si>
  <si>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</si>
  <si>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</si>
  <si>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</si>
  <si>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</si>
  <si>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</si>
  <si>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</si>
  <si>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</si>
  <si>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</si>
  <si>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</si>
  <si>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</si>
  <si>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</si>
  <si>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</si>
  <si>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</si>
  <si>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</si>
  <si>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</si>
  <si>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</si>
  <si>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</si>
  <si>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</si>
  <si>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</si>
  <si>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</si>
  <si>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</si>
  <si>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</si>
  <si>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</si>
  <si>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</si>
  <si>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</si>
  <si>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</si>
  <si>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</si>
  <si>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</si>
  <si>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</si>
  <si>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</si>
  <si>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</si>
  <si>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</si>
  <si>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</si>
  <si>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</si>
  <si>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</si>
  <si>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</si>
  <si>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</si>
  <si>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</si>
  <si>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</si>
  <si>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</si>
  <si>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</si>
  <si>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</si>
  <si>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</si>
  <si>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</si>
  <si>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</si>
  <si>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</si>
  <si>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</si>
  <si>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</si>
  <si>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</si>
  <si>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</si>
  <si>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</si>
  <si>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</si>
  <si>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</si>
  <si>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</si>
  <si>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</si>
  <si>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</si>
  <si>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</si>
  <si>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</si>
  <si>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</si>
  <si>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</si>
  <si>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</si>
  <si>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</si>
  <si>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</si>
  <si>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</si>
  <si>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</si>
  <si>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</si>
  <si>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</si>
  <si>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</si>
  <si>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</si>
  <si>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</si>
  <si>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</si>
  <si>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</si>
  <si>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</si>
  <si>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</si>
  <si>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</si>
  <si>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</si>
  <si>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</si>
  <si>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</si>
  <si>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</si>
  <si>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</si>
  <si>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</si>
  <si>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</si>
  <si>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</si>
  <si>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</si>
  <si>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</si>
  <si>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</si>
  <si>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</si>
  <si>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</si>
  <si>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</si>
  <si>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</si>
  <si>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</si>
  <si>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</si>
  <si>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</si>
  <si>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</si>
  <si>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</si>
  <si>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</si>
  <si>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</si>
  <si>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</si>
  <si>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</si>
  <si>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</si>
  <si>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</si>
  <si>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</si>
  <si>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</si>
  <si>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</si>
  <si>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</si>
  <si>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</si>
  <si>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</si>
  <si>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</si>
  <si>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</si>
  <si>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</si>
  <si>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</si>
  <si>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</si>
  <si>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</si>
  <si>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</si>
  <si>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</si>
  <si>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</si>
  <si>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</si>
  <si>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</si>
  <si>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</si>
  <si>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</si>
  <si>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</si>
  <si>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</si>
  <si>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</si>
  <si>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</si>
  <si>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</si>
  <si>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</si>
  <si>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</si>
  <si>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</si>
  <si>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</si>
  <si>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</si>
  <si>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</si>
  <si>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</si>
  <si>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</si>
  <si>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</si>
  <si>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</si>
  <si>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</si>
  <si>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</si>
  <si>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</si>
  <si>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</si>
  <si>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</si>
  <si>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</si>
  <si>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</si>
  <si>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</si>
  <si>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</si>
  <si>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</si>
  <si>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</si>
  <si>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</si>
  <si>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</si>
  <si>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СЕВЕРКООП - ГЪМЗА ХОЛДИНГ АД</t>
  </si>
  <si>
    <t>121661931</t>
  </si>
  <si>
    <t>ЯВОР АНГЕЛОВ</t>
  </si>
  <si>
    <t>ИЗПЪЛНИТЕЛЕН ДИРЕКТОР</t>
  </si>
  <si>
    <t>БУЛ. СИМЕОНОВСКО ШОСЕ 85 З офис 9</t>
  </si>
  <si>
    <t>02/944 06 99</t>
  </si>
  <si>
    <t>office@severkoop.com</t>
  </si>
  <si>
    <t>www.severkoop.com</t>
  </si>
  <si>
    <t>www.extri.bg</t>
  </si>
  <si>
    <t>Е.ПЕЕВА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</si>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</sst>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23" fillId="35" borderId="14" xfId="65" applyNumberFormat="1" applyFont="1" applyFill="1" applyBorder="1" applyAlignment="1" applyProtection="1">
      <alignment horizontal="right" vertical="top"/>
      <protection locked="0"/>
    </xf>
    <xf numFmtId="3" fontId="23" fillId="35" borderId="14" xfId="65" applyNumberFormat="1" applyFont="1" applyFill="1" applyBorder="1" applyAlignment="1" applyProtection="1">
      <alignment vertical="top"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45107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45162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Е.ПЕЕВА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45107</v>
      </c>
    </row>
    <row r="11" spans="1:2" ht="15">
      <c r="A11" s="7" t="s">
        <v>949</v>
      </c>
      <c r="B11" s="547">
        <v>45162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942</v>
      </c>
      <c r="B26" s="548" t="s">
        <v>972</v>
      </c>
    </row>
    <row r="27" spans="1:2" ht="15">
      <c r="A27" s="10" t="s">
        <v>943</v>
      </c>
      <c r="B27" s="548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10.344370860927153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0.05313467360615029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0.020712334579786246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0.014448113512963528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1.5541650371529137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2.138055749308946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2.1263013769407633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0.822056885995505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0.010049342530160944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0.009327321020445981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0.001396712637936935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0.5552782064082781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2.5653638126339424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0.6975608402475234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3048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0.10368404939279519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0.7710115752390538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24.612924281984334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</v>
      </c>
    </row>
    <row r="4" spans="1:8" ht="1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622</v>
      </c>
    </row>
    <row r="5" spans="1:8" ht="1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667</v>
      </c>
    </row>
    <row r="12" spans="1:8" ht="1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15198</v>
      </c>
    </row>
    <row r="13" spans="1:8" ht="1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375</v>
      </c>
    </row>
    <row r="20" spans="1:8" ht="1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375</v>
      </c>
    </row>
    <row r="22" spans="1:8" ht="1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128</v>
      </c>
    </row>
    <row r="23" spans="1:8" ht="1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128</v>
      </c>
    </row>
    <row r="34" spans="1:8" ht="1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8709</v>
      </c>
    </row>
    <row r="36" spans="1:8" ht="1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8709</v>
      </c>
    </row>
    <row r="39" spans="1:8" ht="1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272</v>
      </c>
    </row>
    <row r="40" spans="1:8" ht="1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25349</v>
      </c>
    </row>
    <row r="42" spans="1:8" ht="1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324</v>
      </c>
    </row>
    <row r="43" spans="1:8" ht="1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324</v>
      </c>
    </row>
    <row r="49" spans="1:8" ht="1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43</v>
      </c>
    </row>
    <row r="51" spans="1:8" ht="1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2967</v>
      </c>
    </row>
    <row r="52" spans="1:8" ht="1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46975</v>
      </c>
    </row>
    <row r="53" spans="1:8" ht="1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486</v>
      </c>
    </row>
    <row r="55" spans="1:8" ht="1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</v>
      </c>
    </row>
    <row r="57" spans="1:8" ht="1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50486</v>
      </c>
    </row>
    <row r="58" spans="1:8" ht="1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12586</v>
      </c>
    </row>
    <row r="59" spans="1:8" ht="1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12586</v>
      </c>
    </row>
    <row r="62" spans="1:8" ht="1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18846</v>
      </c>
    </row>
    <row r="64" spans="1:8" ht="1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31432</v>
      </c>
    </row>
    <row r="65" spans="1:8" ht="1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53</v>
      </c>
    </row>
    <row r="66" spans="1:8" ht="1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61</v>
      </c>
    </row>
    <row r="67" spans="1:8" ht="1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</v>
      </c>
    </row>
    <row r="68" spans="1:8" ht="1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274</v>
      </c>
    </row>
    <row r="69" spans="1:8" ht="1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389</v>
      </c>
    </row>
    <row r="70" spans="1:8" ht="1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131</v>
      </c>
    </row>
    <row r="71" spans="1:8" ht="1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82762</v>
      </c>
    </row>
    <row r="72" spans="1:8" ht="1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108111</v>
      </c>
    </row>
    <row r="73" spans="1:8" ht="1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5348</v>
      </c>
    </row>
    <row r="81" spans="1:8" ht="1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-47</v>
      </c>
    </row>
    <row r="82" spans="1:8" ht="1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1832</v>
      </c>
    </row>
    <row r="83" spans="1:8" ht="1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837</v>
      </c>
    </row>
    <row r="86" spans="1:8" ht="1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7133</v>
      </c>
    </row>
    <row r="87" spans="1:8" ht="1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10006</v>
      </c>
    </row>
    <row r="88" spans="1:8" ht="1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13176</v>
      </c>
    </row>
    <row r="89" spans="1:8" ht="1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-3284</v>
      </c>
    </row>
    <row r="90" spans="1:8" ht="1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114</v>
      </c>
    </row>
    <row r="91" spans="1:8" ht="1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1562</v>
      </c>
    </row>
    <row r="92" spans="1:8" ht="1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11568</v>
      </c>
    </row>
    <row r="94" spans="1:8" ht="1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29397</v>
      </c>
    </row>
    <row r="95" spans="1:8" ht="1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3300</v>
      </c>
    </row>
    <row r="96" spans="1:8" ht="1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12974</v>
      </c>
    </row>
    <row r="98" spans="1:8" ht="1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23200</v>
      </c>
    </row>
    <row r="101" spans="1:8" ht="1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36174</v>
      </c>
    </row>
    <row r="103" spans="1:8" ht="1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531</v>
      </c>
    </row>
    <row r="106" spans="1:8" ht="1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36705</v>
      </c>
    </row>
    <row r="108" spans="1:8" ht="1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58</v>
      </c>
    </row>
    <row r="109" spans="1:8" ht="1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11961</v>
      </c>
    </row>
    <row r="110" spans="1:8" ht="1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26690</v>
      </c>
    </row>
    <row r="111" spans="1:8" ht="1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</v>
      </c>
    </row>
    <row r="112" spans="1:8" ht="1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25885</v>
      </c>
    </row>
    <row r="113" spans="1:8" ht="1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701</v>
      </c>
    </row>
    <row r="114" spans="1:8" ht="1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28</v>
      </c>
    </row>
    <row r="116" spans="1:8" ht="1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</v>
      </c>
    </row>
    <row r="117" spans="1:8" ht="1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64</v>
      </c>
    </row>
    <row r="118" spans="1:8" ht="1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38709</v>
      </c>
    </row>
    <row r="121" spans="1:8" ht="1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38709</v>
      </c>
    </row>
    <row r="125" spans="1:8" ht="1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108111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273</v>
      </c>
    </row>
    <row r="129" spans="1:8" ht="1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</v>
      </c>
    </row>
    <row r="130" spans="1:8" ht="1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109</v>
      </c>
    </row>
    <row r="131" spans="1:8" ht="1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</v>
      </c>
    </row>
    <row r="132" spans="1:8" ht="1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97</v>
      </c>
    </row>
    <row r="135" spans="1:8" ht="1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76</v>
      </c>
    </row>
    <row r="136" spans="1:8" ht="1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505</v>
      </c>
    </row>
    <row r="138" spans="1:8" ht="1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1631</v>
      </c>
    </row>
    <row r="139" spans="1:8" ht="1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373</v>
      </c>
    </row>
    <row r="140" spans="1:8" ht="1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48</v>
      </c>
    </row>
    <row r="142" spans="1:8" ht="1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2052</v>
      </c>
    </row>
    <row r="143" spans="1:8" ht="1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2557</v>
      </c>
    </row>
    <row r="144" spans="1:8" ht="1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1417</v>
      </c>
    </row>
    <row r="145" spans="1:8" ht="1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2557</v>
      </c>
    </row>
    <row r="148" spans="1:8" ht="1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1417</v>
      </c>
    </row>
    <row r="149" spans="1:8" ht="1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1417</v>
      </c>
    </row>
    <row r="154" spans="1:8" ht="1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1562</v>
      </c>
    </row>
    <row r="156" spans="1:8" ht="1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3974</v>
      </c>
    </row>
    <row r="157" spans="1:8" ht="1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42</v>
      </c>
    </row>
    <row r="160" spans="1:8" ht="1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109</v>
      </c>
    </row>
    <row r="161" spans="1:8" ht="1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151</v>
      </c>
    </row>
    <row r="162" spans="1:8" ht="1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1820</v>
      </c>
    </row>
    <row r="165" spans="1:8" ht="1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2003</v>
      </c>
    </row>
    <row r="167" spans="1:8" ht="1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3823</v>
      </c>
    </row>
    <row r="170" spans="1:8" ht="1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3974</v>
      </c>
    </row>
    <row r="171" spans="1:8" ht="1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3974</v>
      </c>
    </row>
    <row r="175" spans="1:8" ht="1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145</v>
      </c>
    </row>
    <row r="178" spans="1:8" ht="1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3974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27</v>
      </c>
    </row>
    <row r="182" spans="1:8" ht="1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-162</v>
      </c>
    </row>
    <row r="183" spans="1:8" ht="1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-105</v>
      </c>
    </row>
    <row r="185" spans="1:8" ht="1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-17</v>
      </c>
    </row>
    <row r="186" spans="1:8" ht="1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</v>
      </c>
    </row>
    <row r="187" spans="1:8" ht="1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79</v>
      </c>
    </row>
    <row r="191" spans="1:8" ht="1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-180</v>
      </c>
    </row>
    <row r="192" spans="1:8" ht="1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-34</v>
      </c>
    </row>
    <row r="194" spans="1:8" ht="1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-75</v>
      </c>
    </row>
    <row r="195" spans="1:8" ht="1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1126</v>
      </c>
    </row>
    <row r="196" spans="1:8" ht="1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1606</v>
      </c>
    </row>
    <row r="197" spans="1:8" ht="1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-5899</v>
      </c>
    </row>
    <row r="198" spans="1:8" ht="1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7277</v>
      </c>
    </row>
    <row r="199" spans="1:8" ht="1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-2933</v>
      </c>
    </row>
    <row r="202" spans="1:8" ht="1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1068</v>
      </c>
    </row>
    <row r="203" spans="1:8" ht="1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9869</v>
      </c>
    </row>
    <row r="206" spans="1:8" ht="1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-9834</v>
      </c>
    </row>
    <row r="207" spans="1:8" ht="1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-897</v>
      </c>
    </row>
    <row r="209" spans="1:8" ht="1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30</v>
      </c>
    </row>
    <row r="211" spans="1:8" ht="1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-832</v>
      </c>
    </row>
    <row r="212" spans="1:8" ht="1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56</v>
      </c>
    </row>
    <row r="213" spans="1:8" ht="1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333</v>
      </c>
    </row>
    <row r="214" spans="1:8" ht="1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389</v>
      </c>
    </row>
    <row r="215" spans="1:8" ht="1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144</v>
      </c>
    </row>
    <row r="216" spans="1:8" ht="1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245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5348</v>
      </c>
    </row>
    <row r="241" spans="1:8" ht="1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5348</v>
      </c>
    </row>
    <row r="245" spans="1:8" ht="1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5348</v>
      </c>
    </row>
    <row r="259" spans="1:8" ht="1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5348</v>
      </c>
    </row>
    <row r="262" spans="1:8" ht="1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-47</v>
      </c>
    </row>
    <row r="263" spans="1:8" ht="1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-47</v>
      </c>
    </row>
    <row r="267" spans="1:8" ht="1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-47</v>
      </c>
    </row>
    <row r="281" spans="1:8" ht="1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-47</v>
      </c>
    </row>
    <row r="284" spans="1:8" ht="1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837</v>
      </c>
    </row>
    <row r="329" spans="1:8" ht="1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837</v>
      </c>
    </row>
    <row r="333" spans="1:8" ht="1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837</v>
      </c>
    </row>
    <row r="347" spans="1:8" ht="1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837</v>
      </c>
    </row>
    <row r="350" spans="1:8" ht="1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13193</v>
      </c>
    </row>
    <row r="351" spans="1:8" ht="1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-17</v>
      </c>
    </row>
    <row r="352" spans="1:8" ht="1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-17</v>
      </c>
    </row>
    <row r="354" spans="1:8" ht="1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13176</v>
      </c>
    </row>
    <row r="355" spans="1:8" ht="1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1562</v>
      </c>
    </row>
    <row r="356" spans="1:8" ht="1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114</v>
      </c>
    </row>
    <row r="368" spans="1:8" ht="1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14852</v>
      </c>
    </row>
    <row r="369" spans="1:8" ht="1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14852</v>
      </c>
    </row>
    <row r="372" spans="1:8" ht="1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-3284</v>
      </c>
    </row>
    <row r="373" spans="1:8" ht="1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-3284</v>
      </c>
    </row>
    <row r="377" spans="1:8" ht="1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-3284</v>
      </c>
    </row>
    <row r="391" spans="1:8" ht="1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-3284</v>
      </c>
    </row>
    <row r="394" spans="1:8" ht="1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27738</v>
      </c>
    </row>
    <row r="417" spans="1:8" ht="1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-17</v>
      </c>
    </row>
    <row r="418" spans="1:8" ht="1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-17</v>
      </c>
    </row>
    <row r="420" spans="1:8" ht="1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27721</v>
      </c>
    </row>
    <row r="421" spans="1:8" ht="1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1562</v>
      </c>
    </row>
    <row r="422" spans="1:8" ht="1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114</v>
      </c>
    </row>
    <row r="434" spans="1:8" ht="1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29397</v>
      </c>
    </row>
    <row r="435" spans="1:8" ht="1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29397</v>
      </c>
    </row>
    <row r="438" spans="1:8" ht="1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1936</v>
      </c>
    </row>
    <row r="439" spans="1:8" ht="1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1936</v>
      </c>
    </row>
    <row r="443" spans="1:8" ht="1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-145</v>
      </c>
    </row>
    <row r="444" spans="1:8" ht="1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1509</v>
      </c>
    </row>
    <row r="456" spans="1:8" ht="1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3300</v>
      </c>
    </row>
    <row r="457" spans="1:8" ht="1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3300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45</v>
      </c>
    </row>
    <row r="462" spans="1:8" ht="1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764</v>
      </c>
    </row>
    <row r="463" spans="1:8" ht="1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7</v>
      </c>
    </row>
    <row r="464" spans="1:8" ht="1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1</v>
      </c>
    </row>
    <row r="466" spans="1:8" ht="1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817</v>
      </c>
    </row>
    <row r="470" spans="1:8" ht="1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12004</v>
      </c>
    </row>
    <row r="471" spans="1:8" ht="1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128</v>
      </c>
    </row>
    <row r="478" spans="1:8" ht="1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128</v>
      </c>
    </row>
    <row r="482" spans="1:8" ht="1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128</v>
      </c>
    </row>
    <row r="489" spans="1:8" ht="1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12949</v>
      </c>
    </row>
    <row r="491" spans="1:8" ht="1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3195</v>
      </c>
    </row>
    <row r="501" spans="1:8" ht="1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375</v>
      </c>
    </row>
    <row r="520" spans="1:8" ht="1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3570</v>
      </c>
    </row>
    <row r="521" spans="1:8" ht="1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45</v>
      </c>
    </row>
    <row r="552" spans="1:8" ht="1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764</v>
      </c>
    </row>
    <row r="553" spans="1:8" ht="1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7</v>
      </c>
    </row>
    <row r="554" spans="1:8" ht="1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1</v>
      </c>
    </row>
    <row r="556" spans="1:8" ht="1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817</v>
      </c>
    </row>
    <row r="560" spans="1:8" ht="1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15199</v>
      </c>
    </row>
    <row r="561" spans="1:8" ht="1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128</v>
      </c>
    </row>
    <row r="568" spans="1:8" ht="1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128</v>
      </c>
    </row>
    <row r="572" spans="1:8" ht="1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128</v>
      </c>
    </row>
    <row r="579" spans="1:8" ht="1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375</v>
      </c>
    </row>
    <row r="580" spans="1:8" ht="1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16519</v>
      </c>
    </row>
    <row r="581" spans="1:8" ht="1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4</v>
      </c>
    </row>
    <row r="591" spans="1:8" ht="1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4</v>
      </c>
    </row>
    <row r="611" spans="1:8" ht="1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5</v>
      </c>
    </row>
    <row r="621" spans="1:8" ht="1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5</v>
      </c>
    </row>
    <row r="641" spans="1:8" ht="1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45</v>
      </c>
    </row>
    <row r="642" spans="1:8" ht="1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764</v>
      </c>
    </row>
    <row r="643" spans="1:8" ht="1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7</v>
      </c>
    </row>
    <row r="644" spans="1:8" ht="1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1</v>
      </c>
    </row>
    <row r="646" spans="1:8" ht="1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817</v>
      </c>
    </row>
    <row r="650" spans="1:8" ht="1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15198</v>
      </c>
    </row>
    <row r="651" spans="1:8" ht="1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128</v>
      </c>
    </row>
    <row r="658" spans="1:8" ht="1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128</v>
      </c>
    </row>
    <row r="662" spans="1:8" ht="1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128</v>
      </c>
    </row>
    <row r="669" spans="1:8" ht="1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375</v>
      </c>
    </row>
    <row r="670" spans="1:8" ht="1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16518</v>
      </c>
    </row>
    <row r="671" spans="1:8" ht="1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126</v>
      </c>
    </row>
    <row r="673" spans="1:8" ht="1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7</v>
      </c>
    </row>
    <row r="674" spans="1:8" ht="1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1</v>
      </c>
    </row>
    <row r="676" spans="1:8" ht="1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134</v>
      </c>
    </row>
    <row r="680" spans="1:8" ht="1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134</v>
      </c>
    </row>
    <row r="701" spans="1:8" ht="1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16</v>
      </c>
    </row>
    <row r="703" spans="1:8" ht="1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16</v>
      </c>
    </row>
    <row r="710" spans="1:8" ht="1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16</v>
      </c>
    </row>
    <row r="731" spans="1:8" ht="1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142</v>
      </c>
    </row>
    <row r="763" spans="1:8" ht="1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7</v>
      </c>
    </row>
    <row r="764" spans="1:8" ht="1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1</v>
      </c>
    </row>
    <row r="766" spans="1:8" ht="1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150</v>
      </c>
    </row>
    <row r="770" spans="1:8" ht="1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150</v>
      </c>
    </row>
    <row r="791" spans="1:8" ht="1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142</v>
      </c>
    </row>
    <row r="853" spans="1:8" ht="1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7</v>
      </c>
    </row>
    <row r="854" spans="1:8" ht="1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1</v>
      </c>
    </row>
    <row r="856" spans="1:8" ht="1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150</v>
      </c>
    </row>
    <row r="860" spans="1:8" ht="1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150</v>
      </c>
    </row>
    <row r="881" spans="1:8" ht="1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45</v>
      </c>
    </row>
    <row r="882" spans="1:8" ht="1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622</v>
      </c>
    </row>
    <row r="883" spans="1:8" ht="1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667</v>
      </c>
    </row>
    <row r="890" spans="1:8" ht="1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15198</v>
      </c>
    </row>
    <row r="891" spans="1:8" ht="1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128</v>
      </c>
    </row>
    <row r="898" spans="1:8" ht="1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128</v>
      </c>
    </row>
    <row r="902" spans="1:8" ht="1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128</v>
      </c>
    </row>
    <row r="909" spans="1:8" ht="1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375</v>
      </c>
    </row>
    <row r="910" spans="1:8" ht="1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16368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8709</v>
      </c>
    </row>
    <row r="918" spans="1:8" ht="1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403</v>
      </c>
    </row>
    <row r="919" spans="1:8" ht="1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403</v>
      </c>
    </row>
    <row r="921" spans="1:8" ht="1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9112</v>
      </c>
    </row>
    <row r="922" spans="1:8" ht="1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43</v>
      </c>
    </row>
    <row r="928" spans="1:8" ht="1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2967</v>
      </c>
    </row>
    <row r="929" spans="1:8" ht="1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46975</v>
      </c>
    </row>
    <row r="930" spans="1:8" ht="1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486</v>
      </c>
    </row>
    <row r="933" spans="1:8" ht="1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10</v>
      </c>
    </row>
    <row r="934" spans="1:8" ht="1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476</v>
      </c>
    </row>
    <row r="935" spans="1:8" ht="1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15</v>
      </c>
    </row>
    <row r="938" spans="1:8" ht="1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15</v>
      </c>
    </row>
    <row r="942" spans="1:8" ht="1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50486</v>
      </c>
    </row>
    <row r="943" spans="1:8" ht="1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59598</v>
      </c>
    </row>
    <row r="944" spans="1:8" ht="1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131</v>
      </c>
    </row>
    <row r="951" spans="1:8" ht="1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131</v>
      </c>
    </row>
    <row r="953" spans="1:8" ht="1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131</v>
      </c>
    </row>
    <row r="954" spans="1:8" ht="1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43</v>
      </c>
    </row>
    <row r="960" spans="1:8" ht="1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2967</v>
      </c>
    </row>
    <row r="961" spans="1:8" ht="1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46975</v>
      </c>
    </row>
    <row r="962" spans="1:8" ht="1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486</v>
      </c>
    </row>
    <row r="965" spans="1:8" ht="1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10</v>
      </c>
    </row>
    <row r="966" spans="1:8" ht="1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476</v>
      </c>
    </row>
    <row r="967" spans="1:8" ht="1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15</v>
      </c>
    </row>
    <row r="970" spans="1:8" ht="1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15</v>
      </c>
    </row>
    <row r="974" spans="1:8" ht="1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50486</v>
      </c>
    </row>
    <row r="975" spans="1:8" ht="1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50617</v>
      </c>
    </row>
    <row r="976" spans="1:8" ht="1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8709</v>
      </c>
    </row>
    <row r="982" spans="1:8" ht="1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272</v>
      </c>
    </row>
    <row r="983" spans="1:8" ht="1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272</v>
      </c>
    </row>
    <row r="985" spans="1:8" ht="1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8981</v>
      </c>
    </row>
    <row r="986" spans="1:8" ht="1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8981</v>
      </c>
    </row>
    <row r="1008" spans="1:8" ht="1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13436</v>
      </c>
    </row>
    <row r="1013" spans="1:8" ht="1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13436</v>
      </c>
    </row>
    <row r="1014" spans="1:8" ht="1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33800</v>
      </c>
    </row>
    <row r="1020" spans="1:8" ht="1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47236</v>
      </c>
    </row>
    <row r="1023" spans="1:8" ht="1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531</v>
      </c>
    </row>
    <row r="1024" spans="1:8" ht="1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6</v>
      </c>
    </row>
    <row r="1025" spans="1:8" ht="1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6</v>
      </c>
    </row>
    <row r="1028" spans="1:8" ht="1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58</v>
      </c>
    </row>
    <row r="1029" spans="1:8" ht="1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58</v>
      </c>
    </row>
    <row r="1030" spans="1:8" ht="1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899</v>
      </c>
    </row>
    <row r="1034" spans="1:8" ht="1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899</v>
      </c>
    </row>
    <row r="1036" spans="1:8" ht="1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26684</v>
      </c>
    </row>
    <row r="1039" spans="1:8" ht="1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25885</v>
      </c>
    </row>
    <row r="1040" spans="1:8" ht="1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701</v>
      </c>
    </row>
    <row r="1041" spans="1:8" ht="1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28</v>
      </c>
    </row>
    <row r="1043" spans="1:8" ht="1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64</v>
      </c>
    </row>
    <row r="1044" spans="1:8" ht="1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</v>
      </c>
    </row>
    <row r="1045" spans="1:8" ht="1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55</v>
      </c>
    </row>
    <row r="1047" spans="1:8" ht="1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</v>
      </c>
    </row>
    <row r="1048" spans="1:8" ht="1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27647</v>
      </c>
    </row>
    <row r="1050" spans="1:8" ht="1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75414</v>
      </c>
    </row>
    <row r="1051" spans="1:8" ht="1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462</v>
      </c>
    </row>
    <row r="1056" spans="1:8" ht="1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462</v>
      </c>
    </row>
    <row r="1057" spans="1:8" ht="1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10600</v>
      </c>
    </row>
    <row r="1063" spans="1:8" ht="1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11062</v>
      </c>
    </row>
    <row r="1066" spans="1:8" ht="1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6</v>
      </c>
    </row>
    <row r="1068" spans="1:8" ht="1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6</v>
      </c>
    </row>
    <row r="1071" spans="1:8" ht="1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58</v>
      </c>
    </row>
    <row r="1072" spans="1:8" ht="1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58</v>
      </c>
    </row>
    <row r="1073" spans="1:8" ht="1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899</v>
      </c>
    </row>
    <row r="1077" spans="1:8" ht="1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899</v>
      </c>
    </row>
    <row r="1079" spans="1:8" ht="1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26684</v>
      </c>
    </row>
    <row r="1082" spans="1:8" ht="1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25885</v>
      </c>
    </row>
    <row r="1083" spans="1:8" ht="1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701</v>
      </c>
    </row>
    <row r="1084" spans="1:8" ht="1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28</v>
      </c>
    </row>
    <row r="1086" spans="1:8" ht="1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64</v>
      </c>
    </row>
    <row r="1087" spans="1:8" ht="1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</v>
      </c>
    </row>
    <row r="1088" spans="1:8" ht="1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55</v>
      </c>
    </row>
    <row r="1090" spans="1:8" ht="1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</v>
      </c>
    </row>
    <row r="1091" spans="1:8" ht="1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27647</v>
      </c>
    </row>
    <row r="1093" spans="1:8" ht="1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38709</v>
      </c>
    </row>
    <row r="1094" spans="1:8" ht="1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12974</v>
      </c>
    </row>
    <row r="1099" spans="1:8" ht="1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12974</v>
      </c>
    </row>
    <row r="1100" spans="1:8" ht="1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23200</v>
      </c>
    </row>
    <row r="1106" spans="1:8" ht="1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36174</v>
      </c>
    </row>
    <row r="1109" spans="1:8" ht="1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531</v>
      </c>
    </row>
    <row r="1110" spans="1:8" ht="1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36705</v>
      </c>
    </row>
    <row r="1137" spans="1:8" ht="1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425373</v>
      </c>
    </row>
    <row r="1198" spans="1:8" ht="1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425373</v>
      </c>
    </row>
    <row r="1203" spans="1:8" ht="1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8417165</v>
      </c>
    </row>
    <row r="1204" spans="1:8" ht="1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105167</v>
      </c>
    </row>
    <row r="1210" spans="1:8" ht="1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8522332</v>
      </c>
    </row>
    <row r="1211" spans="1:8" ht="1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128</v>
      </c>
    </row>
    <row r="1240" spans="1:8" ht="1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128</v>
      </c>
    </row>
    <row r="1245" spans="1:8" ht="1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28431</v>
      </c>
    </row>
    <row r="1246" spans="1:8" ht="1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1254</v>
      </c>
    </row>
    <row r="1252" spans="1:8" ht="1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29685</v>
      </c>
    </row>
    <row r="1253" spans="1:8" ht="1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1950</v>
      </c>
    </row>
    <row r="1260" spans="1:8" ht="1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20</v>
      </c>
    </row>
    <row r="1266" spans="1:8" ht="1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1970</v>
      </c>
    </row>
    <row r="1267" spans="1:8" ht="1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223</v>
      </c>
    </row>
    <row r="1274" spans="1:8" ht="1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223</v>
      </c>
    </row>
    <row r="1281" spans="1:8" ht="1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128</v>
      </c>
    </row>
    <row r="1282" spans="1:8" ht="1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128</v>
      </c>
    </row>
    <row r="1287" spans="1:8" ht="1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30158</v>
      </c>
    </row>
    <row r="1288" spans="1:8" ht="1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1274</v>
      </c>
    </row>
    <row r="1294" spans="1:8" ht="1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31432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6">
      <selection activeCell="C20" activeCellId="3" sqref="C46 C33 C21 C2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45</v>
      </c>
      <c r="D12" s="188">
        <v>45</v>
      </c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">
      <c r="A13" s="84" t="s">
        <v>27</v>
      </c>
      <c r="B13" s="86" t="s">
        <v>28</v>
      </c>
      <c r="C13" s="188">
        <v>622</v>
      </c>
      <c r="D13" s="188">
        <v>638</v>
      </c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">
      <c r="A14" s="84" t="s">
        <v>30</v>
      </c>
      <c r="B14" s="86" t="s">
        <v>31</v>
      </c>
      <c r="C14" s="188"/>
      <c r="D14" s="188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667</v>
      </c>
      <c r="D20" s="567">
        <f>SUM(D12:D19)</f>
        <v>683</v>
      </c>
      <c r="E20" s="84" t="s">
        <v>54</v>
      </c>
      <c r="F20" s="87" t="s">
        <v>55</v>
      </c>
      <c r="G20" s="188">
        <v>5348</v>
      </c>
      <c r="H20" s="187">
        <v>5348</v>
      </c>
    </row>
    <row r="21" spans="1:8" ht="15.75">
      <c r="A21" s="94" t="s">
        <v>56</v>
      </c>
      <c r="B21" s="90" t="s">
        <v>57</v>
      </c>
      <c r="C21" s="463">
        <v>15198</v>
      </c>
      <c r="D21" s="463">
        <v>12004</v>
      </c>
      <c r="E21" s="84" t="s">
        <v>58</v>
      </c>
      <c r="F21" s="87" t="s">
        <v>59</v>
      </c>
      <c r="G21" s="188">
        <v>-47</v>
      </c>
      <c r="H21" s="187">
        <v>-47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1832</v>
      </c>
      <c r="H22" s="583">
        <f>SUM(H23:H25)</f>
        <v>1832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837</v>
      </c>
      <c r="H25" s="187">
        <v>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7133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10006</v>
      </c>
      <c r="H28" s="565">
        <f>SUM(H29:H31)</f>
        <v>8094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13176</v>
      </c>
      <c r="H29" s="188">
        <v>11395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-3284</v>
      </c>
      <c r="H30" s="188">
        <v>-3284</v>
      </c>
      <c r="M30" s="92"/>
    </row>
    <row r="31" spans="1:8" ht="15">
      <c r="A31" s="84" t="s">
        <v>91</v>
      </c>
      <c r="B31" s="86" t="s">
        <v>92</v>
      </c>
      <c r="C31" s="188">
        <v>375</v>
      </c>
      <c r="D31" s="187"/>
      <c r="E31" s="84" t="s">
        <v>93</v>
      </c>
      <c r="F31" s="87" t="s">
        <v>94</v>
      </c>
      <c r="G31" s="188">
        <f>115-1</f>
        <v>114</v>
      </c>
      <c r="H31" s="188">
        <v>-17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1562</v>
      </c>
      <c r="H32" s="188">
        <v>1798</v>
      </c>
      <c r="M32" s="92"/>
    </row>
    <row r="33" spans="1:8" ht="15.75">
      <c r="A33" s="469" t="s">
        <v>99</v>
      </c>
      <c r="B33" s="91" t="s">
        <v>100</v>
      </c>
      <c r="C33" s="566">
        <f>C31+C32</f>
        <v>375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11568</v>
      </c>
      <c r="H34" s="567">
        <f>H28+H32+H33</f>
        <v>9892</v>
      </c>
    </row>
    <row r="35" spans="1:8" ht="15">
      <c r="A35" s="84" t="s">
        <v>106</v>
      </c>
      <c r="B35" s="88" t="s">
        <v>107</v>
      </c>
      <c r="C35" s="564">
        <f>SUM(C36:C39)</f>
        <v>128</v>
      </c>
      <c r="D35" s="565">
        <f>SUM(D36:D39)</f>
        <v>128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29397</v>
      </c>
      <c r="H37" s="569">
        <f>H26+H18+H34</f>
        <v>27721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3300</v>
      </c>
      <c r="H40" s="552">
        <v>1936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12974</v>
      </c>
      <c r="H45" s="188">
        <f>2944+8100</f>
        <v>11044</v>
      </c>
    </row>
    <row r="46" spans="1:13" ht="15.75">
      <c r="A46" s="460" t="s">
        <v>137</v>
      </c>
      <c r="B46" s="90" t="s">
        <v>138</v>
      </c>
      <c r="C46" s="566">
        <f>C35+C40+C45</f>
        <v>128</v>
      </c>
      <c r="D46" s="567">
        <f>D35+D40+D45</f>
        <v>128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23200</v>
      </c>
      <c r="H48" s="188">
        <v>27400</v>
      </c>
      <c r="M48" s="92"/>
    </row>
    <row r="49" spans="1:8" ht="15">
      <c r="A49" s="84" t="s">
        <v>148</v>
      </c>
      <c r="B49" s="88" t="s">
        <v>149</v>
      </c>
      <c r="C49" s="188">
        <v>8709</v>
      </c>
      <c r="D49" s="187">
        <v>8878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36174</v>
      </c>
      <c r="H50" s="565">
        <f>SUM(H44:H49)</f>
        <v>38444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8709</v>
      </c>
      <c r="D52" s="567">
        <f>SUM(D48:D51)</f>
        <v>8878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272</v>
      </c>
      <c r="D54" s="466">
        <v>340</v>
      </c>
      <c r="E54" s="84" t="s">
        <v>164</v>
      </c>
      <c r="F54" s="89" t="s">
        <v>165</v>
      </c>
      <c r="G54" s="188">
        <v>531</v>
      </c>
      <c r="H54" s="187">
        <v>531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25349</v>
      </c>
      <c r="D56" s="571">
        <f>D20+D21+D22+D28+D33+D46+D52+D54+D55</f>
        <v>22033</v>
      </c>
      <c r="E56" s="94" t="s">
        <v>825</v>
      </c>
      <c r="F56" s="93" t="s">
        <v>172</v>
      </c>
      <c r="G56" s="568">
        <f>G50+G52+G53+G54+G55</f>
        <v>36705</v>
      </c>
      <c r="H56" s="569">
        <f>H50+H52+H53+H54+H55</f>
        <v>38975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324</v>
      </c>
      <c r="D59" s="187">
        <v>306</v>
      </c>
      <c r="E59" s="192" t="s">
        <v>180</v>
      </c>
      <c r="F59" s="473" t="s">
        <v>181</v>
      </c>
      <c r="G59" s="188">
        <v>58</v>
      </c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f>462+899+10600</f>
        <v>11961</v>
      </c>
      <c r="H60" s="187">
        <f>356+8400+453</f>
        <v>9209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26690</v>
      </c>
      <c r="H61" s="565">
        <f>SUM(H62:H68)</f>
        <v>27391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</v>
      </c>
      <c r="H62" s="188">
        <v>4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25885</v>
      </c>
      <c r="H63" s="188">
        <v>27267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701</v>
      </c>
      <c r="H64" s="188">
        <v>24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324</v>
      </c>
      <c r="D65" s="567">
        <f>SUM(D59:D64)</f>
        <v>306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28</v>
      </c>
      <c r="H66" s="188">
        <v>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</v>
      </c>
      <c r="H67" s="188">
        <v>3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64</v>
      </c>
      <c r="H68" s="188">
        <v>88</v>
      </c>
    </row>
    <row r="69" spans="1:8" ht="15">
      <c r="A69" s="84" t="s">
        <v>210</v>
      </c>
      <c r="B69" s="86" t="s">
        <v>211</v>
      </c>
      <c r="C69" s="188">
        <v>43</v>
      </c>
      <c r="D69" s="188">
        <v>23</v>
      </c>
      <c r="E69" s="192" t="s">
        <v>79</v>
      </c>
      <c r="F69" s="87" t="s">
        <v>216</v>
      </c>
      <c r="G69" s="188"/>
      <c r="H69" s="188"/>
    </row>
    <row r="70" spans="1:8" ht="15">
      <c r="A70" s="84" t="s">
        <v>214</v>
      </c>
      <c r="B70" s="86" t="s">
        <v>215</v>
      </c>
      <c r="C70" s="188">
        <v>2967</v>
      </c>
      <c r="D70" s="188">
        <v>3289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46975</v>
      </c>
      <c r="D71" s="188">
        <v>45316</v>
      </c>
      <c r="E71" s="461" t="s">
        <v>47</v>
      </c>
      <c r="F71" s="89" t="s">
        <v>223</v>
      </c>
      <c r="G71" s="566">
        <f>G59+G60+G61+G69+G70</f>
        <v>38709</v>
      </c>
      <c r="H71" s="567">
        <f>H59+H60+H61+H69+H70</f>
        <v>36600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486</v>
      </c>
      <c r="D73" s="188">
        <v>138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15</v>
      </c>
      <c r="D75" s="188">
        <v>14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50486</v>
      </c>
      <c r="D76" s="567">
        <f>SUM(D68:D75)</f>
        <v>48780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12586</v>
      </c>
      <c r="D79" s="565">
        <f>SUM(D80:D82)</f>
        <v>11307</v>
      </c>
      <c r="E79" s="196" t="s">
        <v>824</v>
      </c>
      <c r="F79" s="93" t="s">
        <v>241</v>
      </c>
      <c r="G79" s="568">
        <f>G71+G73+G75+G77</f>
        <v>38709</v>
      </c>
      <c r="H79" s="569">
        <f>H71+H73+H75+H77</f>
        <v>36600</v>
      </c>
    </row>
    <row r="80" spans="1:8" ht="1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12586</v>
      </c>
      <c r="D82" s="188">
        <v>11307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18846</v>
      </c>
      <c r="D84" s="188">
        <v>22329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31432</v>
      </c>
      <c r="D85" s="567">
        <f>D84+D83+D79</f>
        <v>33636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53</v>
      </c>
      <c r="D88" s="188">
        <v>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61</v>
      </c>
      <c r="D89" s="188">
        <v>55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>
        <v>1</v>
      </c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274</v>
      </c>
      <c r="D91" s="188">
        <v>275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389</v>
      </c>
      <c r="D92" s="567">
        <f>SUM(D88:D91)</f>
        <v>334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131</v>
      </c>
      <c r="D93" s="466">
        <v>143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82762</v>
      </c>
      <c r="D94" s="571">
        <f>D65+D76+D85+D92+D93</f>
        <v>83199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108111</v>
      </c>
      <c r="D95" s="573">
        <f>D94+D56</f>
        <v>105232</v>
      </c>
      <c r="E95" s="220" t="s">
        <v>915</v>
      </c>
      <c r="F95" s="476" t="s">
        <v>268</v>
      </c>
      <c r="G95" s="572">
        <f>G37+G40+G56+G79</f>
        <v>108111</v>
      </c>
      <c r="H95" s="573">
        <f>H37+H40+H56+H79</f>
        <v>105232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71">
        <f>pdeReportingDate</f>
        <v>45162</v>
      </c>
      <c r="C98" s="671"/>
      <c r="D98" s="671"/>
      <c r="E98" s="671"/>
      <c r="F98" s="671"/>
      <c r="G98" s="671"/>
      <c r="H98" s="671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2" t="str">
        <f>authorName</f>
        <v>Е.ПЕЕВА</v>
      </c>
      <c r="C100" s="672"/>
      <c r="D100" s="672"/>
      <c r="E100" s="672"/>
      <c r="F100" s="672"/>
      <c r="G100" s="672"/>
      <c r="H100" s="672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3"/>
      <c r="B103" s="670" t="s">
        <v>951</v>
      </c>
      <c r="C103" s="670"/>
      <c r="D103" s="670"/>
      <c r="E103" s="670"/>
      <c r="M103" s="92"/>
    </row>
    <row r="104" spans="1:5" ht="21.75" customHeight="1">
      <c r="A104" s="663"/>
      <c r="B104" s="670" t="s">
        <v>951</v>
      </c>
      <c r="C104" s="670"/>
      <c r="D104" s="670"/>
      <c r="E104" s="670"/>
    </row>
    <row r="105" spans="1:13" ht="21.75" customHeight="1">
      <c r="A105" s="663"/>
      <c r="B105" s="670" t="s">
        <v>951</v>
      </c>
      <c r="C105" s="670"/>
      <c r="D105" s="670"/>
      <c r="E105" s="670"/>
      <c r="M105" s="92"/>
    </row>
    <row r="106" spans="1:5" ht="21.75" customHeight="1">
      <c r="A106" s="663"/>
      <c r="B106" s="670" t="s">
        <v>951</v>
      </c>
      <c r="C106" s="670"/>
      <c r="D106" s="670"/>
      <c r="E106" s="670"/>
    </row>
    <row r="107" spans="1:13" ht="21.75" customHeight="1">
      <c r="A107" s="663"/>
      <c r="B107" s="670"/>
      <c r="C107" s="670"/>
      <c r="D107" s="670"/>
      <c r="E107" s="670"/>
      <c r="M107" s="92"/>
    </row>
    <row r="108" spans="1:5" ht="21.75" customHeight="1">
      <c r="A108" s="663"/>
      <c r="B108" s="670"/>
      <c r="C108" s="670"/>
      <c r="D108" s="670"/>
      <c r="E108" s="670"/>
    </row>
    <row r="109" spans="1:13" ht="21.75" customHeight="1">
      <c r="A109" s="663"/>
      <c r="B109" s="670"/>
      <c r="C109" s="670"/>
      <c r="D109" s="670"/>
      <c r="E109" s="670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7"/>
      <c r="E12" s="185" t="s">
        <v>277</v>
      </c>
      <c r="F12" s="231" t="s">
        <v>278</v>
      </c>
      <c r="G12" s="307"/>
      <c r="H12" s="307"/>
    </row>
    <row r="13" spans="1:8" ht="15">
      <c r="A13" s="185" t="s">
        <v>279</v>
      </c>
      <c r="B13" s="181" t="s">
        <v>280</v>
      </c>
      <c r="C13" s="307">
        <v>273</v>
      </c>
      <c r="D13" s="307">
        <v>229</v>
      </c>
      <c r="E13" s="185" t="s">
        <v>281</v>
      </c>
      <c r="F13" s="231" t="s">
        <v>282</v>
      </c>
      <c r="G13" s="307"/>
      <c r="H13" s="307"/>
    </row>
    <row r="14" spans="1:8" ht="15">
      <c r="A14" s="185" t="s">
        <v>283</v>
      </c>
      <c r="B14" s="181" t="s">
        <v>284</v>
      </c>
      <c r="C14" s="307">
        <v>16</v>
      </c>
      <c r="D14" s="307">
        <v>17</v>
      </c>
      <c r="E14" s="236" t="s">
        <v>285</v>
      </c>
      <c r="F14" s="231" t="s">
        <v>286</v>
      </c>
      <c r="G14" s="307">
        <v>42</v>
      </c>
      <c r="H14" s="307">
        <v>41</v>
      </c>
    </row>
    <row r="15" spans="1:8" ht="15">
      <c r="A15" s="185" t="s">
        <v>287</v>
      </c>
      <c r="B15" s="181" t="s">
        <v>288</v>
      </c>
      <c r="C15" s="307">
        <v>109</v>
      </c>
      <c r="D15" s="307">
        <v>91</v>
      </c>
      <c r="E15" s="236" t="s">
        <v>79</v>
      </c>
      <c r="F15" s="231" t="s">
        <v>289</v>
      </c>
      <c r="G15" s="307">
        <v>109</v>
      </c>
      <c r="H15" s="307">
        <v>104</v>
      </c>
    </row>
    <row r="16" spans="1:8" ht="15.75">
      <c r="A16" s="185" t="s">
        <v>290</v>
      </c>
      <c r="B16" s="181" t="s">
        <v>291</v>
      </c>
      <c r="C16" s="307">
        <v>10</v>
      </c>
      <c r="D16" s="307">
        <v>7</v>
      </c>
      <c r="E16" s="227" t="s">
        <v>52</v>
      </c>
      <c r="F16" s="255" t="s">
        <v>292</v>
      </c>
      <c r="G16" s="597">
        <f>SUM(G12:G15)</f>
        <v>151</v>
      </c>
      <c r="H16" s="598">
        <f>SUM(H12:H15)</f>
        <v>145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>
        <v>2</v>
      </c>
    </row>
    <row r="19" spans="1:8" ht="15">
      <c r="A19" s="185" t="s">
        <v>299</v>
      </c>
      <c r="B19" s="181" t="s">
        <v>300</v>
      </c>
      <c r="C19" s="307">
        <f>76+21</f>
        <v>97</v>
      </c>
      <c r="D19" s="307">
        <v>75</v>
      </c>
      <c r="E19" s="185" t="s">
        <v>301</v>
      </c>
      <c r="F19" s="228" t="s">
        <v>302</v>
      </c>
      <c r="G19" s="307"/>
      <c r="H19" s="308">
        <v>2</v>
      </c>
    </row>
    <row r="20" spans="1:8" ht="15.75">
      <c r="A20" s="226" t="s">
        <v>303</v>
      </c>
      <c r="B20" s="181" t="s">
        <v>304</v>
      </c>
      <c r="C20" s="307">
        <v>76</v>
      </c>
      <c r="D20" s="307">
        <v>75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505</v>
      </c>
      <c r="D22" s="598">
        <f>SUM(D12:D18)+D19</f>
        <v>419</v>
      </c>
      <c r="E22" s="185" t="s">
        <v>309</v>
      </c>
      <c r="F22" s="228" t="s">
        <v>310</v>
      </c>
      <c r="G22" s="307">
        <v>1820</v>
      </c>
      <c r="H22" s="307">
        <v>1827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2003</v>
      </c>
      <c r="H24" s="307">
        <v>1271</v>
      </c>
    </row>
    <row r="25" spans="1:8" ht="30.75">
      <c r="A25" s="185" t="s">
        <v>316</v>
      </c>
      <c r="B25" s="228" t="s">
        <v>317</v>
      </c>
      <c r="C25" s="307">
        <v>1631</v>
      </c>
      <c r="D25" s="307">
        <v>1885</v>
      </c>
      <c r="E25" s="185" t="s">
        <v>318</v>
      </c>
      <c r="F25" s="228" t="s">
        <v>319</v>
      </c>
      <c r="G25" s="307"/>
      <c r="H25" s="307"/>
    </row>
    <row r="26" spans="1:8" ht="30.75">
      <c r="A26" s="185" t="s">
        <v>320</v>
      </c>
      <c r="B26" s="228" t="s">
        <v>321</v>
      </c>
      <c r="C26" s="307">
        <v>373</v>
      </c>
      <c r="D26" s="307">
        <f>182+128</f>
        <v>310</v>
      </c>
      <c r="E26" s="185" t="s">
        <v>322</v>
      </c>
      <c r="F26" s="228" t="s">
        <v>323</v>
      </c>
      <c r="G26" s="307"/>
      <c r="H26" s="307"/>
    </row>
    <row r="27" spans="1:8" ht="30.7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3823</v>
      </c>
      <c r="H27" s="598">
        <f>SUM(H22:H26)</f>
        <v>3098</v>
      </c>
    </row>
    <row r="28" spans="1:8" ht="15">
      <c r="A28" s="185" t="s">
        <v>79</v>
      </c>
      <c r="B28" s="228" t="s">
        <v>327</v>
      </c>
      <c r="C28" s="307">
        <v>48</v>
      </c>
      <c r="D28" s="307">
        <v>18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2052</v>
      </c>
      <c r="D29" s="598">
        <f>SUM(D25:D28)</f>
        <v>2213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2557</v>
      </c>
      <c r="D31" s="604">
        <f>D29+D22</f>
        <v>2632</v>
      </c>
      <c r="E31" s="242" t="s">
        <v>800</v>
      </c>
      <c r="F31" s="257" t="s">
        <v>331</v>
      </c>
      <c r="G31" s="244">
        <f>G16+G18+G27</f>
        <v>3974</v>
      </c>
      <c r="H31" s="245">
        <f>H16+H18+H27</f>
        <v>3245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1417</v>
      </c>
      <c r="D33" s="235">
        <f>IF((H31-D31)&gt;0,H31-D31,0)</f>
        <v>613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2557</v>
      </c>
      <c r="D36" s="606">
        <f>D31-D34+D35</f>
        <v>2632</v>
      </c>
      <c r="E36" s="253" t="s">
        <v>346</v>
      </c>
      <c r="F36" s="247" t="s">
        <v>347</v>
      </c>
      <c r="G36" s="258">
        <f>G35-G34+G31</f>
        <v>3974</v>
      </c>
      <c r="H36" s="259">
        <f>H35-H34+H31</f>
        <v>3245</v>
      </c>
    </row>
    <row r="37" spans="1:8" ht="15.75">
      <c r="A37" s="252" t="s">
        <v>348</v>
      </c>
      <c r="B37" s="222" t="s">
        <v>349</v>
      </c>
      <c r="C37" s="603">
        <f>IF((G36-C36)&gt;0,G36-C36,0)</f>
        <v>1417</v>
      </c>
      <c r="D37" s="604">
        <f>IF((H36-D36)&gt;0,H36-D36,0)</f>
        <v>613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1417</v>
      </c>
      <c r="D42" s="235">
        <f>+IF((H36-D36-D38)&gt;0,H36-D36-D38,0)</f>
        <v>613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>
        <v>138</v>
      </c>
      <c r="E43" s="224" t="s">
        <v>364</v>
      </c>
      <c r="F43" s="186" t="s">
        <v>366</v>
      </c>
      <c r="G43" s="554">
        <v>145</v>
      </c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1562</v>
      </c>
      <c r="D44" s="259">
        <f>IF(H42=0,IF(D42-D43&gt;0,D42-D43+H43,0),IF(H42-H43&lt;0,H43-H42+D42,0))</f>
        <v>475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3974</v>
      </c>
      <c r="D45" s="600">
        <f>D36+D38+D42</f>
        <v>3245</v>
      </c>
      <c r="E45" s="261" t="s">
        <v>373</v>
      </c>
      <c r="F45" s="263" t="s">
        <v>374</v>
      </c>
      <c r="G45" s="599">
        <f>G42+G36</f>
        <v>3974</v>
      </c>
      <c r="H45" s="600">
        <f>H42+H36</f>
        <v>3245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4" t="s">
        <v>950</v>
      </c>
      <c r="B47" s="674"/>
      <c r="C47" s="674"/>
      <c r="D47" s="674"/>
      <c r="E47" s="674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71">
        <f>pdeReportingDate</f>
        <v>45162</v>
      </c>
      <c r="C50" s="671"/>
      <c r="D50" s="671"/>
      <c r="E50" s="671"/>
      <c r="F50" s="671"/>
      <c r="G50" s="671"/>
      <c r="H50" s="671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2" t="str">
        <f>authorName</f>
        <v>Е.ПЕЕВА</v>
      </c>
      <c r="C52" s="672"/>
      <c r="D52" s="672"/>
      <c r="E52" s="672"/>
      <c r="F52" s="672"/>
      <c r="G52" s="672"/>
      <c r="H52" s="672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3"/>
      <c r="B55" s="670" t="s">
        <v>951</v>
      </c>
      <c r="C55" s="670"/>
      <c r="D55" s="670"/>
      <c r="E55" s="670"/>
      <c r="F55" s="543"/>
      <c r="G55" s="44"/>
      <c r="H55" s="41"/>
    </row>
    <row r="56" spans="1:8" ht="15.75" customHeight="1">
      <c r="A56" s="663"/>
      <c r="B56" s="670" t="s">
        <v>951</v>
      </c>
      <c r="C56" s="670"/>
      <c r="D56" s="670"/>
      <c r="E56" s="670"/>
      <c r="F56" s="543"/>
      <c r="G56" s="44"/>
      <c r="H56" s="41"/>
    </row>
    <row r="57" spans="1:8" ht="15.75" customHeight="1">
      <c r="A57" s="663"/>
      <c r="B57" s="670" t="s">
        <v>951</v>
      </c>
      <c r="C57" s="670"/>
      <c r="D57" s="670"/>
      <c r="E57" s="670"/>
      <c r="F57" s="543"/>
      <c r="G57" s="44"/>
      <c r="H57" s="41"/>
    </row>
    <row r="58" spans="1:8" ht="15.75" customHeight="1">
      <c r="A58" s="663"/>
      <c r="B58" s="670" t="s">
        <v>951</v>
      </c>
      <c r="C58" s="670"/>
      <c r="D58" s="670"/>
      <c r="E58" s="670"/>
      <c r="F58" s="543"/>
      <c r="G58" s="44"/>
      <c r="H58" s="41"/>
    </row>
    <row r="59" spans="1:8" ht="15">
      <c r="A59" s="663"/>
      <c r="B59" s="670"/>
      <c r="C59" s="670"/>
      <c r="D59" s="670"/>
      <c r="E59" s="670"/>
      <c r="F59" s="543"/>
      <c r="G59" s="44"/>
      <c r="H59" s="41"/>
    </row>
    <row r="60" spans="1:8" ht="15">
      <c r="A60" s="663"/>
      <c r="B60" s="670"/>
      <c r="C60" s="670"/>
      <c r="D60" s="670"/>
      <c r="E60" s="670"/>
      <c r="F60" s="543"/>
      <c r="G60" s="44"/>
      <c r="H60" s="41"/>
    </row>
    <row r="61" spans="1:8" ht="15">
      <c r="A61" s="663"/>
      <c r="B61" s="670"/>
      <c r="C61" s="670"/>
      <c r="D61" s="670"/>
      <c r="E61" s="670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27</v>
      </c>
      <c r="D11" s="188">
        <v>50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-162</v>
      </c>
      <c r="D12" s="188">
        <v>-313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-105</v>
      </c>
      <c r="D14" s="188">
        <v>-83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-17</v>
      </c>
      <c r="D15" s="188">
        <v>19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-2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79</v>
      </c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-180</v>
      </c>
      <c r="D21" s="628">
        <f>SUM(D11:D20)</f>
        <v>-327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8">
        <v>-64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-34</v>
      </c>
      <c r="D24" s="188">
        <v>431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-75</v>
      </c>
      <c r="D25" s="188">
        <v>-1293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1126</v>
      </c>
      <c r="D26" s="188">
        <v>67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1606</v>
      </c>
      <c r="D27" s="188">
        <v>853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-5899</v>
      </c>
      <c r="D28" s="188">
        <v>-2253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7277</v>
      </c>
      <c r="D29" s="188">
        <v>5331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-2933</v>
      </c>
      <c r="D32" s="188">
        <v>-30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1068</v>
      </c>
      <c r="D33" s="628">
        <f>SUM(D23:D32)</f>
        <v>3042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9869</v>
      </c>
      <c r="D37" s="188">
        <v>7060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-9834</v>
      </c>
      <c r="D38" s="188">
        <f>-8817-150</f>
        <v>-8967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-897</v>
      </c>
      <c r="D40" s="188">
        <v>-850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30</v>
      </c>
      <c r="D42" s="188">
        <v>-7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-832</v>
      </c>
      <c r="D43" s="630">
        <f>SUM(D35:D42)</f>
        <v>-2764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56</v>
      </c>
      <c r="D44" s="298">
        <f>D43+D33+D21</f>
        <v>-49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333</v>
      </c>
      <c r="D45" s="300">
        <v>400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389</v>
      </c>
      <c r="D46" s="302">
        <f>D45+D44</f>
        <v>351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144</v>
      </c>
      <c r="D47" s="289">
        <v>351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245</v>
      </c>
      <c r="D48" s="272">
        <v>245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5" t="s">
        <v>946</v>
      </c>
      <c r="B51" s="675"/>
      <c r="C51" s="675"/>
      <c r="D51" s="675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71">
        <f>pdeReportingDate</f>
        <v>45162</v>
      </c>
      <c r="C54" s="671"/>
      <c r="D54" s="671"/>
      <c r="E54" s="671"/>
      <c r="F54" s="664"/>
      <c r="G54" s="664"/>
      <c r="H54" s="664"/>
      <c r="M54" s="92"/>
    </row>
    <row r="55" spans="1:13" s="41" customFormat="1" ht="15">
      <c r="A55" s="661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">
      <c r="A56" s="662" t="s">
        <v>8</v>
      </c>
      <c r="B56" s="672" t="str">
        <f>authorName</f>
        <v>Е.ПЕЕВА</v>
      </c>
      <c r="C56" s="672"/>
      <c r="D56" s="672"/>
      <c r="E56" s="672"/>
      <c r="F56" s="75"/>
      <c r="G56" s="75"/>
      <c r="H56" s="75"/>
    </row>
    <row r="57" spans="1:8" s="41" customFormat="1" ht="15">
      <c r="A57" s="662"/>
      <c r="B57" s="672"/>
      <c r="C57" s="672"/>
      <c r="D57" s="672"/>
      <c r="E57" s="672"/>
      <c r="F57" s="75"/>
      <c r="G57" s="75"/>
      <c r="H57" s="75"/>
    </row>
    <row r="58" spans="1:8" s="41" customFormat="1" ht="15">
      <c r="A58" s="662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">
      <c r="A59" s="663"/>
      <c r="B59" s="670" t="s">
        <v>951</v>
      </c>
      <c r="C59" s="670"/>
      <c r="D59" s="670"/>
      <c r="E59" s="670"/>
      <c r="F59" s="543"/>
      <c r="G59" s="44"/>
      <c r="H59" s="41"/>
    </row>
    <row r="60" spans="1:8" ht="15">
      <c r="A60" s="663"/>
      <c r="B60" s="670" t="s">
        <v>951</v>
      </c>
      <c r="C60" s="670"/>
      <c r="D60" s="670"/>
      <c r="E60" s="670"/>
      <c r="F60" s="543"/>
      <c r="G60" s="44"/>
      <c r="H60" s="41"/>
    </row>
    <row r="61" spans="1:8" ht="15">
      <c r="A61" s="663"/>
      <c r="B61" s="670" t="s">
        <v>951</v>
      </c>
      <c r="C61" s="670"/>
      <c r="D61" s="670"/>
      <c r="E61" s="670"/>
      <c r="F61" s="543"/>
      <c r="G61" s="44"/>
      <c r="H61" s="41"/>
    </row>
    <row r="62" spans="1:8" ht="15">
      <c r="A62" s="663"/>
      <c r="B62" s="670" t="s">
        <v>951</v>
      </c>
      <c r="C62" s="670"/>
      <c r="D62" s="670"/>
      <c r="E62" s="670"/>
      <c r="F62" s="543"/>
      <c r="G62" s="44"/>
      <c r="H62" s="41"/>
    </row>
    <row r="63" spans="1:8" ht="15">
      <c r="A63" s="663"/>
      <c r="B63" s="670"/>
      <c r="C63" s="670"/>
      <c r="D63" s="670"/>
      <c r="E63" s="670"/>
      <c r="F63" s="543"/>
      <c r="G63" s="44"/>
      <c r="H63" s="41"/>
    </row>
    <row r="64" spans="1:8" ht="15">
      <c r="A64" s="663"/>
      <c r="B64" s="670"/>
      <c r="C64" s="670"/>
      <c r="D64" s="670"/>
      <c r="E64" s="670"/>
      <c r="F64" s="543"/>
      <c r="G64" s="44"/>
      <c r="H64" s="41"/>
    </row>
    <row r="65" spans="1:8" ht="15">
      <c r="A65" s="663"/>
      <c r="B65" s="670"/>
      <c r="C65" s="670"/>
      <c r="D65" s="670"/>
      <c r="E65" s="670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0" sqref="I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0.7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0.7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5348</v>
      </c>
      <c r="E13" s="553">
        <f>'1-Баланс'!H21</f>
        <v>-47</v>
      </c>
      <c r="F13" s="553">
        <f>'1-Баланс'!H23</f>
        <v>995</v>
      </c>
      <c r="G13" s="553">
        <f>'1-Баланс'!H24</f>
        <v>0</v>
      </c>
      <c r="H13" s="554">
        <v>837</v>
      </c>
      <c r="I13" s="553">
        <f>'1-Баланс'!H29+'1-Баланс'!H32</f>
        <v>13193</v>
      </c>
      <c r="J13" s="553">
        <f>'1-Баланс'!H30+'1-Баланс'!H33</f>
        <v>-3284</v>
      </c>
      <c r="K13" s="554"/>
      <c r="L13" s="553">
        <f>SUM(C13:K13)</f>
        <v>27738</v>
      </c>
      <c r="M13" s="555">
        <f>'1-Баланс'!H40</f>
        <v>1936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-17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-17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>
        <v>-17</v>
      </c>
      <c r="J16" s="307"/>
      <c r="K16" s="307"/>
      <c r="L16" s="553">
        <f t="shared" si="1"/>
        <v>-17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5348</v>
      </c>
      <c r="E17" s="622">
        <f t="shared" si="2"/>
        <v>-47</v>
      </c>
      <c r="F17" s="622">
        <f t="shared" si="2"/>
        <v>995</v>
      </c>
      <c r="G17" s="622">
        <f t="shared" si="2"/>
        <v>0</v>
      </c>
      <c r="H17" s="622">
        <f t="shared" si="2"/>
        <v>837</v>
      </c>
      <c r="I17" s="622">
        <f t="shared" si="2"/>
        <v>13176</v>
      </c>
      <c r="J17" s="622">
        <f t="shared" si="2"/>
        <v>-3284</v>
      </c>
      <c r="K17" s="622">
        <f t="shared" si="2"/>
        <v>0</v>
      </c>
      <c r="L17" s="553">
        <f t="shared" si="1"/>
        <v>27721</v>
      </c>
      <c r="M17" s="623">
        <f t="shared" si="2"/>
        <v>1936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1562</v>
      </c>
      <c r="J18" s="553">
        <f>+'1-Баланс'!G33</f>
        <v>0</v>
      </c>
      <c r="K18" s="554"/>
      <c r="L18" s="553">
        <f t="shared" si="1"/>
        <v>1562</v>
      </c>
      <c r="M18" s="607">
        <v>-145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f>115-1</f>
        <v>114</v>
      </c>
      <c r="J30" s="307"/>
      <c r="K30" s="307"/>
      <c r="L30" s="553">
        <f t="shared" si="1"/>
        <v>114</v>
      </c>
      <c r="M30" s="308">
        <v>1509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5348</v>
      </c>
      <c r="E31" s="622">
        <f t="shared" si="6"/>
        <v>-47</v>
      </c>
      <c r="F31" s="622">
        <f t="shared" si="6"/>
        <v>995</v>
      </c>
      <c r="G31" s="622">
        <f t="shared" si="6"/>
        <v>0</v>
      </c>
      <c r="H31" s="622">
        <f t="shared" si="6"/>
        <v>837</v>
      </c>
      <c r="I31" s="622">
        <f t="shared" si="6"/>
        <v>14852</v>
      </c>
      <c r="J31" s="622">
        <f t="shared" si="6"/>
        <v>-3284</v>
      </c>
      <c r="K31" s="622">
        <f t="shared" si="6"/>
        <v>0</v>
      </c>
      <c r="L31" s="553">
        <f t="shared" si="1"/>
        <v>29397</v>
      </c>
      <c r="M31" s="623">
        <f t="shared" si="6"/>
        <v>3300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5348</v>
      </c>
      <c r="E34" s="556">
        <f t="shared" si="7"/>
        <v>-47</v>
      </c>
      <c r="F34" s="556">
        <f t="shared" si="7"/>
        <v>995</v>
      </c>
      <c r="G34" s="556">
        <f t="shared" si="7"/>
        <v>0</v>
      </c>
      <c r="H34" s="556">
        <f t="shared" si="7"/>
        <v>837</v>
      </c>
      <c r="I34" s="556">
        <f t="shared" si="7"/>
        <v>14852</v>
      </c>
      <c r="J34" s="556">
        <f t="shared" si="7"/>
        <v>-3284</v>
      </c>
      <c r="K34" s="556">
        <f t="shared" si="7"/>
        <v>0</v>
      </c>
      <c r="L34" s="620">
        <f t="shared" si="1"/>
        <v>29397</v>
      </c>
      <c r="M34" s="557">
        <f>M31+M32+M33</f>
        <v>3300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71">
        <f>pdeReportingDate</f>
        <v>45162</v>
      </c>
      <c r="C38" s="671"/>
      <c r="D38" s="671"/>
      <c r="E38" s="671"/>
      <c r="F38" s="671"/>
      <c r="G38" s="671"/>
      <c r="H38" s="671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2" t="str">
        <f>authorName</f>
        <v>Е.ПЕЕВА</v>
      </c>
      <c r="C40" s="672"/>
      <c r="D40" s="672"/>
      <c r="E40" s="672"/>
      <c r="F40" s="672"/>
      <c r="G40" s="672"/>
      <c r="H40" s="672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">
      <c r="A43" s="663"/>
      <c r="B43" s="670" t="s">
        <v>951</v>
      </c>
      <c r="C43" s="670"/>
      <c r="D43" s="670"/>
      <c r="E43" s="670"/>
      <c r="F43" s="543"/>
      <c r="G43" s="44"/>
      <c r="H43" s="41"/>
      <c r="M43" s="160"/>
    </row>
    <row r="44" spans="1:13" ht="15">
      <c r="A44" s="663"/>
      <c r="B44" s="670" t="s">
        <v>951</v>
      </c>
      <c r="C44" s="670"/>
      <c r="D44" s="670"/>
      <c r="E44" s="670"/>
      <c r="F44" s="543"/>
      <c r="G44" s="44"/>
      <c r="H44" s="41"/>
      <c r="M44" s="160"/>
    </row>
    <row r="45" spans="1:13" ht="15">
      <c r="A45" s="663"/>
      <c r="B45" s="670" t="s">
        <v>951</v>
      </c>
      <c r="C45" s="670"/>
      <c r="D45" s="670"/>
      <c r="E45" s="670"/>
      <c r="F45" s="543"/>
      <c r="G45" s="44"/>
      <c r="H45" s="41"/>
      <c r="M45" s="160"/>
    </row>
    <row r="46" spans="1:13" ht="15">
      <c r="A46" s="663"/>
      <c r="B46" s="670" t="s">
        <v>951</v>
      </c>
      <c r="C46" s="670"/>
      <c r="D46" s="670"/>
      <c r="E46" s="670"/>
      <c r="F46" s="543"/>
      <c r="G46" s="44"/>
      <c r="H46" s="41"/>
      <c r="M46" s="160"/>
    </row>
    <row r="47" spans="1:13" ht="15">
      <c r="A47" s="663"/>
      <c r="B47" s="670"/>
      <c r="C47" s="670"/>
      <c r="D47" s="670"/>
      <c r="E47" s="670"/>
      <c r="F47" s="543"/>
      <c r="G47" s="44"/>
      <c r="H47" s="41"/>
      <c r="M47" s="160"/>
    </row>
    <row r="48" spans="1:13" ht="15">
      <c r="A48" s="663"/>
      <c r="B48" s="670"/>
      <c r="C48" s="670"/>
      <c r="D48" s="670"/>
      <c r="E48" s="670"/>
      <c r="F48" s="543"/>
      <c r="G48" s="44"/>
      <c r="H48" s="41"/>
      <c r="M48" s="160"/>
    </row>
    <row r="49" spans="1:13" ht="15">
      <c r="A49" s="663"/>
      <c r="B49" s="670"/>
      <c r="C49" s="670"/>
      <c r="D49" s="670"/>
      <c r="E49" s="670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E42" sqref="E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45</v>
      </c>
      <c r="E11" s="319"/>
      <c r="F11" s="319"/>
      <c r="G11" s="320">
        <f>D11+E11-F11</f>
        <v>45</v>
      </c>
      <c r="H11" s="319"/>
      <c r="I11" s="319"/>
      <c r="J11" s="320">
        <f>G11+H11-I11</f>
        <v>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45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764</v>
      </c>
      <c r="E12" s="319"/>
      <c r="F12" s="319"/>
      <c r="G12" s="320">
        <f aca="true" t="shared" si="2" ref="G12:G41">D12+E12-F12</f>
        <v>764</v>
      </c>
      <c r="H12" s="319"/>
      <c r="I12" s="319"/>
      <c r="J12" s="320">
        <f aca="true" t="shared" si="3" ref="J12:J41">G12+H12-I12</f>
        <v>764</v>
      </c>
      <c r="K12" s="319">
        <v>126</v>
      </c>
      <c r="L12" s="319">
        <v>16</v>
      </c>
      <c r="M12" s="319"/>
      <c r="N12" s="320">
        <f aca="true" t="shared" si="4" ref="N12:N41">K12+L12-M12</f>
        <v>142</v>
      </c>
      <c r="O12" s="319"/>
      <c r="P12" s="319"/>
      <c r="Q12" s="320">
        <f t="shared" si="0"/>
        <v>142</v>
      </c>
      <c r="R12" s="331">
        <f t="shared" si="1"/>
        <v>622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7</v>
      </c>
      <c r="E13" s="319"/>
      <c r="F13" s="319"/>
      <c r="G13" s="320">
        <f t="shared" si="2"/>
        <v>7</v>
      </c>
      <c r="H13" s="319"/>
      <c r="I13" s="319"/>
      <c r="J13" s="320">
        <f t="shared" si="3"/>
        <v>7</v>
      </c>
      <c r="K13" s="319">
        <v>7</v>
      </c>
      <c r="L13" s="319"/>
      <c r="M13" s="319"/>
      <c r="N13" s="320">
        <f t="shared" si="4"/>
        <v>7</v>
      </c>
      <c r="O13" s="319"/>
      <c r="P13" s="319"/>
      <c r="Q13" s="320">
        <f t="shared" si="0"/>
        <v>7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1</v>
      </c>
      <c r="E15" s="319"/>
      <c r="F15" s="319"/>
      <c r="G15" s="320">
        <f t="shared" si="2"/>
        <v>1</v>
      </c>
      <c r="H15" s="319"/>
      <c r="I15" s="319"/>
      <c r="J15" s="320">
        <f t="shared" si="3"/>
        <v>1</v>
      </c>
      <c r="K15" s="319">
        <v>1</v>
      </c>
      <c r="L15" s="319"/>
      <c r="M15" s="319"/>
      <c r="N15" s="320">
        <f t="shared" si="4"/>
        <v>1</v>
      </c>
      <c r="O15" s="319"/>
      <c r="P15" s="319"/>
      <c r="Q15" s="320">
        <f t="shared" si="0"/>
        <v>1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817</v>
      </c>
      <c r="E19" s="321">
        <f>SUM(E11:E18)</f>
        <v>0</v>
      </c>
      <c r="F19" s="321">
        <f>SUM(F11:F18)</f>
        <v>0</v>
      </c>
      <c r="G19" s="320">
        <f t="shared" si="2"/>
        <v>817</v>
      </c>
      <c r="H19" s="321">
        <f>SUM(H11:H18)</f>
        <v>0</v>
      </c>
      <c r="I19" s="321">
        <f>SUM(I11:I18)</f>
        <v>0</v>
      </c>
      <c r="J19" s="320">
        <f t="shared" si="3"/>
        <v>817</v>
      </c>
      <c r="K19" s="321">
        <f>SUM(K11:K18)</f>
        <v>134</v>
      </c>
      <c r="L19" s="321">
        <f>SUM(L11:L18)</f>
        <v>16</v>
      </c>
      <c r="M19" s="321">
        <f>SUM(M11:M18)</f>
        <v>0</v>
      </c>
      <c r="N19" s="320">
        <f t="shared" si="4"/>
        <v>150</v>
      </c>
      <c r="O19" s="321">
        <f>SUM(O11:O18)</f>
        <v>0</v>
      </c>
      <c r="P19" s="321">
        <f>SUM(P11:P18)</f>
        <v>0</v>
      </c>
      <c r="Q19" s="320">
        <f t="shared" si="0"/>
        <v>150</v>
      </c>
      <c r="R19" s="331">
        <f t="shared" si="1"/>
        <v>667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12004</v>
      </c>
      <c r="E20" s="319">
        <v>3195</v>
      </c>
      <c r="F20" s="319"/>
      <c r="G20" s="320">
        <f t="shared" si="2"/>
        <v>15199</v>
      </c>
      <c r="H20" s="319">
        <v>4</v>
      </c>
      <c r="I20" s="319">
        <v>5</v>
      </c>
      <c r="J20" s="320">
        <f t="shared" si="3"/>
        <v>15198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15198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128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128</v>
      </c>
      <c r="H29" s="326">
        <f t="shared" si="6"/>
        <v>0</v>
      </c>
      <c r="I29" s="326">
        <f t="shared" si="6"/>
        <v>0</v>
      </c>
      <c r="J29" s="327">
        <f t="shared" si="3"/>
        <v>128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128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128</v>
      </c>
      <c r="E33" s="319"/>
      <c r="F33" s="319"/>
      <c r="G33" s="320">
        <f t="shared" si="2"/>
        <v>128</v>
      </c>
      <c r="H33" s="319"/>
      <c r="I33" s="319"/>
      <c r="J33" s="320">
        <f t="shared" si="3"/>
        <v>128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128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128</v>
      </c>
      <c r="H40" s="321">
        <f t="shared" si="10"/>
        <v>0</v>
      </c>
      <c r="I40" s="321">
        <f t="shared" si="10"/>
        <v>0</v>
      </c>
      <c r="J40" s="320">
        <f t="shared" si="3"/>
        <v>128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128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>
        <v>375</v>
      </c>
      <c r="F41" s="319"/>
      <c r="G41" s="320">
        <f t="shared" si="2"/>
        <v>375</v>
      </c>
      <c r="H41" s="319"/>
      <c r="I41" s="319"/>
      <c r="J41" s="320">
        <f t="shared" si="3"/>
        <v>375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375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12949</v>
      </c>
      <c r="E42" s="340">
        <f>E19+E20+E21+E27+E40+E41</f>
        <v>3570</v>
      </c>
      <c r="F42" s="340">
        <f aca="true" t="shared" si="11" ref="F42:R42">F19+F20+F21+F27+F40+F41</f>
        <v>0</v>
      </c>
      <c r="G42" s="340">
        <f t="shared" si="11"/>
        <v>16519</v>
      </c>
      <c r="H42" s="340">
        <f t="shared" si="11"/>
        <v>4</v>
      </c>
      <c r="I42" s="340">
        <f t="shared" si="11"/>
        <v>5</v>
      </c>
      <c r="J42" s="340">
        <f t="shared" si="11"/>
        <v>16518</v>
      </c>
      <c r="K42" s="340">
        <f t="shared" si="11"/>
        <v>134</v>
      </c>
      <c r="L42" s="340">
        <f t="shared" si="11"/>
        <v>16</v>
      </c>
      <c r="M42" s="340">
        <f t="shared" si="11"/>
        <v>0</v>
      </c>
      <c r="N42" s="340">
        <f t="shared" si="11"/>
        <v>150</v>
      </c>
      <c r="O42" s="340">
        <f t="shared" si="11"/>
        <v>0</v>
      </c>
      <c r="P42" s="340">
        <f t="shared" si="11"/>
        <v>0</v>
      </c>
      <c r="Q42" s="340">
        <f t="shared" si="11"/>
        <v>150</v>
      </c>
      <c r="R42" s="341">
        <f t="shared" si="11"/>
        <v>16368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71">
        <f>pdeReportingDate</f>
        <v>45162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2" t="str">
        <f>authorName</f>
        <v>Е.ПЕЕВА</v>
      </c>
      <c r="D47" s="672"/>
      <c r="E47" s="672"/>
      <c r="F47" s="672"/>
      <c r="G47" s="672"/>
      <c r="H47" s="672"/>
      <c r="I47" s="672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3"/>
      <c r="D49" s="673"/>
      <c r="E49" s="673"/>
      <c r="F49" s="673"/>
      <c r="G49" s="673"/>
      <c r="H49" s="673"/>
      <c r="I49" s="673"/>
    </row>
    <row r="50" spans="2:9" ht="15">
      <c r="B50" s="663"/>
      <c r="C50" s="670" t="s">
        <v>951</v>
      </c>
      <c r="D50" s="670"/>
      <c r="E50" s="670"/>
      <c r="F50" s="670"/>
      <c r="G50" s="543"/>
      <c r="H50" s="44"/>
      <c r="I50" s="41"/>
    </row>
    <row r="51" spans="2:9" ht="15">
      <c r="B51" s="663"/>
      <c r="C51" s="670" t="s">
        <v>951</v>
      </c>
      <c r="D51" s="670"/>
      <c r="E51" s="670"/>
      <c r="F51" s="670"/>
      <c r="G51" s="543"/>
      <c r="H51" s="44"/>
      <c r="I51" s="41"/>
    </row>
    <row r="52" spans="2:9" ht="15">
      <c r="B52" s="663"/>
      <c r="C52" s="670" t="s">
        <v>951</v>
      </c>
      <c r="D52" s="670"/>
      <c r="E52" s="670"/>
      <c r="F52" s="670"/>
      <c r="G52" s="543"/>
      <c r="H52" s="44"/>
      <c r="I52" s="41"/>
    </row>
    <row r="53" spans="2:9" ht="15">
      <c r="B53" s="663"/>
      <c r="C53" s="670" t="s">
        <v>951</v>
      </c>
      <c r="D53" s="670"/>
      <c r="E53" s="670"/>
      <c r="F53" s="670"/>
      <c r="G53" s="543"/>
      <c r="H53" s="44"/>
      <c r="I53" s="41"/>
    </row>
    <row r="54" spans="2:9" ht="15">
      <c r="B54" s="663"/>
      <c r="C54" s="670"/>
      <c r="D54" s="670"/>
      <c r="E54" s="670"/>
      <c r="F54" s="670"/>
      <c r="G54" s="543"/>
      <c r="H54" s="44"/>
      <c r="I54" s="41"/>
    </row>
    <row r="55" spans="2:9" ht="15">
      <c r="B55" s="663"/>
      <c r="C55" s="670"/>
      <c r="D55" s="670"/>
      <c r="E55" s="670"/>
      <c r="F55" s="670"/>
      <c r="G55" s="543"/>
      <c r="H55" s="44"/>
      <c r="I55" s="41"/>
    </row>
    <row r="56" spans="2:9" ht="15">
      <c r="B56" s="663"/>
      <c r="C56" s="670"/>
      <c r="D56" s="670"/>
      <c r="E56" s="670"/>
      <c r="F56" s="670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C93" sqref="C93: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>
        <v>8709</v>
      </c>
      <c r="D17" s="359"/>
      <c r="E17" s="360">
        <f t="shared" si="0"/>
        <v>8709</v>
      </c>
      <c r="F17" s="124"/>
    </row>
    <row r="18" spans="1:6" ht="15">
      <c r="A18" s="361" t="s">
        <v>604</v>
      </c>
      <c r="B18" s="126" t="s">
        <v>605</v>
      </c>
      <c r="C18" s="353">
        <f>+C19+C20</f>
        <v>403</v>
      </c>
      <c r="D18" s="353">
        <f>+D19+D20</f>
        <v>131</v>
      </c>
      <c r="E18" s="360">
        <f t="shared" si="0"/>
        <v>272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403</v>
      </c>
      <c r="D20" s="359">
        <v>131</v>
      </c>
      <c r="E20" s="360">
        <f t="shared" si="0"/>
        <v>272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9112</v>
      </c>
      <c r="D21" s="431">
        <f>D13+D17+D18</f>
        <v>131</v>
      </c>
      <c r="E21" s="432">
        <f>E13+E17+E18</f>
        <v>8981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43</v>
      </c>
      <c r="D30" s="359">
        <v>43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2967</v>
      </c>
      <c r="D31" s="359">
        <v>2967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46975</v>
      </c>
      <c r="D32" s="359">
        <v>46975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486</v>
      </c>
      <c r="D35" s="353">
        <f>SUM(D36:D39)</f>
        <v>486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10</v>
      </c>
      <c r="D36" s="359">
        <v>10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f>474+2</f>
        <v>476</v>
      </c>
      <c r="D37" s="359">
        <f>474+2</f>
        <v>476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15</v>
      </c>
      <c r="D40" s="353">
        <f>SUM(D41:D44)</f>
        <v>15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668"/>
      <c r="D41" s="668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668"/>
      <c r="D42" s="668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668"/>
      <c r="D43" s="668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668">
        <v>15</v>
      </c>
      <c r="D44" s="668">
        <v>15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50486</v>
      </c>
      <c r="D45" s="429">
        <f>D26+D30+D31+D33+D32+D34+D35+D40</f>
        <v>50486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59598</v>
      </c>
      <c r="D46" s="435">
        <f>D45+D23+D21+D11</f>
        <v>50617</v>
      </c>
      <c r="E46" s="436">
        <f>E45+E23+E21+E11</f>
        <v>8981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13436</v>
      </c>
      <c r="D58" s="129">
        <f>D59+D61</f>
        <v>462</v>
      </c>
      <c r="E58" s="127">
        <f t="shared" si="1"/>
        <v>12974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13436</v>
      </c>
      <c r="D59" s="188">
        <v>462</v>
      </c>
      <c r="E59" s="127">
        <f t="shared" si="1"/>
        <v>12974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33800</v>
      </c>
      <c r="D65" s="188">
        <v>10600</v>
      </c>
      <c r="E65" s="127">
        <f t="shared" si="1"/>
        <v>23200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47236</v>
      </c>
      <c r="D68" s="426">
        <f>D54+D58+D63+D64+D65+D66</f>
        <v>11062</v>
      </c>
      <c r="E68" s="427">
        <f t="shared" si="1"/>
        <v>36174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531</v>
      </c>
      <c r="D70" s="188"/>
      <c r="E70" s="127">
        <f t="shared" si="1"/>
        <v>531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6</v>
      </c>
      <c r="D73" s="128">
        <f>SUM(D74:D76)</f>
        <v>6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6</v>
      </c>
      <c r="D76" s="188">
        <v>6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58</v>
      </c>
      <c r="D77" s="129">
        <f>D78+D80</f>
        <v>58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58</v>
      </c>
      <c r="D78" s="188">
        <v>58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899</v>
      </c>
      <c r="D82" s="129">
        <f>SUM(D83:D86)</f>
        <v>899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669"/>
      <c r="D83" s="669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669">
        <v>899</v>
      </c>
      <c r="D84" s="669">
        <v>899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669"/>
      <c r="D85" s="669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669"/>
      <c r="D86" s="669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26684</v>
      </c>
      <c r="D87" s="125">
        <f>SUM(D88:D92)+D96</f>
        <v>26684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f>8447+2870+14568</f>
        <v>25885</v>
      </c>
      <c r="D88" s="188">
        <f>11317+14568</f>
        <v>25885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f>11+658+9+19+4</f>
        <v>701</v>
      </c>
      <c r="D89" s="188">
        <f>11+658+9+19+4</f>
        <v>701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f>4+2+4+18</f>
        <v>28</v>
      </c>
      <c r="D91" s="188">
        <f>4+2+4+18</f>
        <v>28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64</v>
      </c>
      <c r="D92" s="129">
        <f>SUM(D93:D95)</f>
        <v>64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9</v>
      </c>
      <c r="D93" s="188">
        <v>9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f>2+53</f>
        <v>55</v>
      </c>
      <c r="D95" s="188">
        <f>2+53</f>
        <v>55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f>3+1+2</f>
        <v>6</v>
      </c>
      <c r="D96" s="188">
        <f>3+1+2</f>
        <v>6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27647</v>
      </c>
      <c r="D98" s="424">
        <f>D87+D82+D77+D73+D97</f>
        <v>27647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75414</v>
      </c>
      <c r="D99" s="418">
        <f>D98+D70+D68</f>
        <v>38709</v>
      </c>
      <c r="E99" s="418">
        <f>E98+E70+E68</f>
        <v>36705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71">
        <f>pdeReportingDate</f>
        <v>45162</v>
      </c>
      <c r="C111" s="671"/>
      <c r="D111" s="671"/>
      <c r="E111" s="671"/>
      <c r="F111" s="671"/>
      <c r="G111" s="51"/>
      <c r="H111" s="51"/>
    </row>
    <row r="112" spans="1:8" ht="15">
      <c r="A112" s="661"/>
      <c r="B112" s="671"/>
      <c r="C112" s="671"/>
      <c r="D112" s="671"/>
      <c r="E112" s="671"/>
      <c r="F112" s="671"/>
      <c r="G112" s="51"/>
      <c r="H112" s="51"/>
    </row>
    <row r="113" spans="1:8" ht="15">
      <c r="A113" s="662" t="s">
        <v>8</v>
      </c>
      <c r="B113" s="672" t="str">
        <f>authorName</f>
        <v>Е.ПЕЕВА</v>
      </c>
      <c r="C113" s="672"/>
      <c r="D113" s="672"/>
      <c r="E113" s="672"/>
      <c r="F113" s="672"/>
      <c r="G113" s="75"/>
      <c r="H113" s="75"/>
    </row>
    <row r="114" spans="1:8" ht="15">
      <c r="A114" s="662"/>
      <c r="B114" s="672"/>
      <c r="C114" s="672"/>
      <c r="D114" s="672"/>
      <c r="E114" s="672"/>
      <c r="F114" s="672"/>
      <c r="G114" s="75"/>
      <c r="H114" s="75"/>
    </row>
    <row r="115" spans="1:8" ht="15">
      <c r="A115" s="662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3"/>
      <c r="B116" s="670" t="s">
        <v>951</v>
      </c>
      <c r="C116" s="670"/>
      <c r="D116" s="670"/>
      <c r="E116" s="670"/>
      <c r="F116" s="670"/>
      <c r="G116" s="663"/>
      <c r="H116" s="663"/>
    </row>
    <row r="117" spans="1:8" ht="15.75" customHeight="1">
      <c r="A117" s="663"/>
      <c r="B117" s="670" t="s">
        <v>951</v>
      </c>
      <c r="C117" s="670"/>
      <c r="D117" s="670"/>
      <c r="E117" s="670"/>
      <c r="F117" s="670"/>
      <c r="G117" s="663"/>
      <c r="H117" s="663"/>
    </row>
    <row r="118" spans="1:8" ht="15.75" customHeight="1">
      <c r="A118" s="663"/>
      <c r="B118" s="670" t="s">
        <v>951</v>
      </c>
      <c r="C118" s="670"/>
      <c r="D118" s="670"/>
      <c r="E118" s="670"/>
      <c r="F118" s="670"/>
      <c r="G118" s="663"/>
      <c r="H118" s="663"/>
    </row>
    <row r="119" spans="1:8" ht="15.75" customHeight="1">
      <c r="A119" s="663"/>
      <c r="B119" s="670" t="s">
        <v>951</v>
      </c>
      <c r="C119" s="670"/>
      <c r="D119" s="670"/>
      <c r="E119" s="670"/>
      <c r="F119" s="670"/>
      <c r="G119" s="663"/>
      <c r="H119" s="663"/>
    </row>
    <row r="120" spans="1:8" ht="15">
      <c r="A120" s="663"/>
      <c r="B120" s="670"/>
      <c r="C120" s="670"/>
      <c r="D120" s="670"/>
      <c r="E120" s="670"/>
      <c r="F120" s="670"/>
      <c r="G120" s="663"/>
      <c r="H120" s="663"/>
    </row>
    <row r="121" spans="1:8" ht="15">
      <c r="A121" s="663"/>
      <c r="B121" s="670"/>
      <c r="C121" s="670"/>
      <c r="D121" s="670"/>
      <c r="E121" s="670"/>
      <c r="F121" s="670"/>
      <c r="G121" s="663"/>
      <c r="H121" s="663"/>
    </row>
    <row r="122" spans="1:8" ht="15">
      <c r="A122" s="663"/>
      <c r="B122" s="670"/>
      <c r="C122" s="670"/>
      <c r="D122" s="670"/>
      <c r="E122" s="670"/>
      <c r="F122" s="670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G27" sqref="G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425373</v>
      </c>
      <c r="D13" s="440"/>
      <c r="E13" s="440"/>
      <c r="F13" s="440">
        <v>128</v>
      </c>
      <c r="G13" s="440"/>
      <c r="H13" s="440"/>
      <c r="I13" s="441">
        <f>F13+G13-H13</f>
        <v>128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425373</v>
      </c>
      <c r="D18" s="447">
        <f t="shared" si="1"/>
        <v>0</v>
      </c>
      <c r="E18" s="447">
        <f t="shared" si="1"/>
        <v>0</v>
      </c>
      <c r="F18" s="447">
        <f t="shared" si="1"/>
        <v>128</v>
      </c>
      <c r="G18" s="447">
        <f t="shared" si="1"/>
        <v>0</v>
      </c>
      <c r="H18" s="447">
        <f t="shared" si="1"/>
        <v>0</v>
      </c>
      <c r="I18" s="448">
        <f t="shared" si="0"/>
        <v>128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8417165</v>
      </c>
      <c r="D20" s="440"/>
      <c r="E20" s="440"/>
      <c r="F20" s="440">
        <v>28431</v>
      </c>
      <c r="G20" s="440">
        <v>1950</v>
      </c>
      <c r="H20" s="440">
        <v>223</v>
      </c>
      <c r="I20" s="441">
        <f t="shared" si="0"/>
        <v>30158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105167</v>
      </c>
      <c r="D26" s="440"/>
      <c r="E26" s="440"/>
      <c r="F26" s="440">
        <v>1254</v>
      </c>
      <c r="G26" s="440">
        <v>20</v>
      </c>
      <c r="H26" s="440"/>
      <c r="I26" s="441">
        <f t="shared" si="0"/>
        <v>1274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8522332</v>
      </c>
      <c r="D27" s="447">
        <f t="shared" si="2"/>
        <v>0</v>
      </c>
      <c r="E27" s="447">
        <f t="shared" si="2"/>
        <v>0</v>
      </c>
      <c r="F27" s="447">
        <f t="shared" si="2"/>
        <v>29685</v>
      </c>
      <c r="G27" s="447">
        <f t="shared" si="2"/>
        <v>1970</v>
      </c>
      <c r="H27" s="447">
        <f t="shared" si="2"/>
        <v>223</v>
      </c>
      <c r="I27" s="448">
        <f t="shared" si="0"/>
        <v>31432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71">
        <f>pdeReportingDate</f>
        <v>45162</v>
      </c>
      <c r="C31" s="671"/>
      <c r="D31" s="671"/>
      <c r="E31" s="671"/>
      <c r="F31" s="671"/>
      <c r="G31" s="115"/>
      <c r="H31" s="115"/>
      <c r="I31" s="115"/>
    </row>
    <row r="32" spans="1:9" s="107" customFormat="1" ht="15">
      <c r="A32" s="661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">
      <c r="A33" s="662" t="s">
        <v>8</v>
      </c>
      <c r="B33" s="672" t="str">
        <f>authorName</f>
        <v>Е.ПЕЕВА</v>
      </c>
      <c r="C33" s="672"/>
      <c r="D33" s="672"/>
      <c r="E33" s="672"/>
      <c r="F33" s="672"/>
      <c r="G33" s="115"/>
      <c r="H33" s="115"/>
      <c r="I33" s="115"/>
    </row>
    <row r="34" spans="1:9" s="107" customFormat="1" ht="15">
      <c r="A34" s="662"/>
      <c r="B34" s="715"/>
      <c r="C34" s="715"/>
      <c r="D34" s="715"/>
      <c r="E34" s="715"/>
      <c r="F34" s="715"/>
      <c r="G34" s="715"/>
      <c r="H34" s="715"/>
      <c r="I34" s="715"/>
    </row>
    <row r="35" spans="1:9" s="107" customFormat="1" ht="15">
      <c r="A35" s="662" t="s">
        <v>894</v>
      </c>
      <c r="B35" s="716"/>
      <c r="C35" s="716"/>
      <c r="D35" s="716"/>
      <c r="E35" s="716"/>
      <c r="F35" s="716"/>
      <c r="G35" s="716"/>
      <c r="H35" s="716"/>
      <c r="I35" s="716"/>
    </row>
    <row r="36" spans="1:9" s="107" customFormat="1" ht="15.75" customHeight="1">
      <c r="A36" s="663"/>
      <c r="B36" s="670" t="s">
        <v>951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3"/>
      <c r="B37" s="670" t="s">
        <v>951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3"/>
      <c r="B38" s="670" t="s">
        <v>951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3"/>
      <c r="B39" s="670" t="s">
        <v>951</v>
      </c>
      <c r="C39" s="670"/>
      <c r="D39" s="670"/>
      <c r="E39" s="670"/>
      <c r="F39" s="670"/>
      <c r="G39" s="670"/>
      <c r="H39" s="670"/>
      <c r="I39" s="670"/>
    </row>
    <row r="40" spans="1:9" s="107" customFormat="1" ht="15">
      <c r="A40" s="663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">
      <c r="A41" s="663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">
      <c r="A42" s="663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108111</v>
      </c>
      <c r="D6" s="644">
        <f aca="true" t="shared" si="0" ref="D6:D15">C6-E6</f>
        <v>0</v>
      </c>
      <c r="E6" s="643">
        <f>'1-Баланс'!G95</f>
        <v>108111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29397</v>
      </c>
      <c r="D7" s="644">
        <f t="shared" si="0"/>
        <v>18701</v>
      </c>
      <c r="E7" s="643">
        <f>'1-Баланс'!G18</f>
        <v>10696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1562</v>
      </c>
      <c r="D8" s="644">
        <f t="shared" si="0"/>
        <v>0</v>
      </c>
      <c r="E8" s="643">
        <f>ABS('2-Отчет за доходите'!C44)-ABS('2-Отчет за доходите'!G44)</f>
        <v>1562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334</v>
      </c>
      <c r="D9" s="644">
        <f t="shared" si="0"/>
        <v>1</v>
      </c>
      <c r="E9" s="643">
        <f>'3-Отчет за паричния поток'!C45</f>
        <v>333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389</v>
      </c>
      <c r="D10" s="644">
        <f t="shared" si="0"/>
        <v>0</v>
      </c>
      <c r="E10" s="643">
        <f>'3-Отчет за паричния поток'!C46</f>
        <v>389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29397</v>
      </c>
      <c r="D11" s="644">
        <f t="shared" si="0"/>
        <v>0</v>
      </c>
      <c r="E11" s="643">
        <f>'4-Отчет за собствения капитал'!L34</f>
        <v>29397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2023-08-24T09:32:30Z</dcterms:modified>
  <cp:category/>
  <cp:version/>
  <cp:contentType/>
  <cp:contentStatus/>
</cp:coreProperties>
</file>