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<sst xmlns="http://schemas.openxmlformats.org/spreadsheetml/2006/main" count="4192" uniqueCount="974">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</sst>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44435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44377</v>
      </c>
    </row>
    <row r="11" spans="1:2" ht="15">
      <c r="A11" s="7" t="s">
        <v>950</v>
      </c>
      <c r="B11" s="547">
        <v>44435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0.16666666666666666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0.02384263858533678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0.007910557958021305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0.005919086093107225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1.1113705766121789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2.2963555282177457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2.2708288482238967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0.7904966938336152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0.08694448715977242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0.32307278111819077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0.03551451655864334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0.6326170107156414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3.0140274190343734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0.7482514033166614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2373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0.09429763560500695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0.3851624373686763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31.828787242971046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45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696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761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10290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15522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15522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26701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92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92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15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7569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40529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8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48133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3543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3543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19333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22876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2527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292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2827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738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74666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101367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6736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10019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-3284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600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7336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25165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354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3135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40000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43135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198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43333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3309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29206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26277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2372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544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32515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32515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101367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225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73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2923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63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62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3306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1753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477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31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2261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5567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620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5567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620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620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20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600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6187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3600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3600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1972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615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2587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6187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6187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6187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-134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-75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-61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-285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-1914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4310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-223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168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-486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2449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4304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7606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-6984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-2337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-27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-1742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2277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550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2827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10019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10019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600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10620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10620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-3284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-3284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-3284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-3284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24564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24564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600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25165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25165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334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334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20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354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354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45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764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7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1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817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12034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12979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6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14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20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1258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1278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2923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2923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45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764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7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6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15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837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10369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11334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45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764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7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6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15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837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10369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11334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62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7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1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70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75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145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6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6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4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10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68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7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1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76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79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155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68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7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1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76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79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155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45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696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6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14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761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10290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11179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15522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738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738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16260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15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7569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40529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8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8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48133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64393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176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176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176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15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7569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40529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12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8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8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48133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48309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15522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562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562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16084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16084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3406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3406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45406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198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1038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1038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29202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26277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2372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544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19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524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30244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75848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271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271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2000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2271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4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4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1038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1038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29202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26277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2372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544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19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524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30244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32515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3135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3135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40000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43135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198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43333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2869834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105167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2975001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21548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1187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22735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584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27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611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470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470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21662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1214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22876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46">
      <selection activeCell="E76" sqref="E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7">
        <v>45</v>
      </c>
      <c r="D12" s="187">
        <v>45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7">
        <v>696</v>
      </c>
      <c r="D13" s="187">
        <v>702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7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7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7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7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7">
        <v>6</v>
      </c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7">
        <v>14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761</v>
      </c>
      <c r="D20" s="567">
        <f>SUM(D12:D19)</f>
        <v>747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10290</v>
      </c>
      <c r="D21" s="464">
        <v>11959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6736</v>
      </c>
      <c r="H28" s="565">
        <f>SUM(H29:H31)</f>
        <v>5690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8974+1045</f>
        <v>10019</v>
      </c>
      <c r="H29" s="188">
        <v>8974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-3284</v>
      </c>
      <c r="H30" s="188">
        <v>-3284</v>
      </c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1</v>
      </c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600</v>
      </c>
      <c r="H32" s="188">
        <v>1045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7336</v>
      </c>
      <c r="H34" s="567">
        <f>H28+H32+H33</f>
        <v>6735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25165</v>
      </c>
      <c r="H37" s="569">
        <f>H26+H18+H34</f>
        <v>24564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354</v>
      </c>
      <c r="H40" s="552">
        <v>334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3135</v>
      </c>
      <c r="H45" s="188">
        <v>3645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40000</v>
      </c>
      <c r="H48" s="188">
        <v>42000</v>
      </c>
      <c r="M48" s="92"/>
    </row>
    <row r="49" spans="1:8" ht="15">
      <c r="A49" s="84" t="s">
        <v>148</v>
      </c>
      <c r="B49" s="88" t="s">
        <v>149</v>
      </c>
      <c r="C49" s="188">
        <v>15522</v>
      </c>
      <c r="D49" s="187">
        <v>15522</v>
      </c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43135</v>
      </c>
      <c r="H50" s="565">
        <f>SUM(H44:H49)</f>
        <v>45645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15522</v>
      </c>
      <c r="D52" s="567">
        <f>SUM(D48:D51)</f>
        <v>15522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198</v>
      </c>
      <c r="H54" s="187">
        <v>198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26701</v>
      </c>
      <c r="D56" s="571">
        <f>D20+D21+D22+D28+D33+D46+D52+D54+D55</f>
        <v>28356</v>
      </c>
      <c r="E56" s="94" t="s">
        <v>825</v>
      </c>
      <c r="F56" s="93" t="s">
        <v>172</v>
      </c>
      <c r="G56" s="568">
        <f>G50+G52+G53+G54+G55</f>
        <v>43333</v>
      </c>
      <c r="H56" s="569">
        <f>H50+H52+H53+H54+H55</f>
        <v>45843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92</v>
      </c>
      <c r="D59" s="187">
        <v>42</v>
      </c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3309</v>
      </c>
      <c r="H60" s="187">
        <v>1299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29206</v>
      </c>
      <c r="H61" s="565">
        <f>SUM(H62:H68)</f>
        <v>26892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8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25164+1113</f>
        <v>26277</v>
      </c>
      <c r="H63" s="188">
        <f>23403+1148</f>
        <v>24551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2372</v>
      </c>
      <c r="H64" s="188">
        <v>2312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92</v>
      </c>
      <c r="D65" s="567">
        <f>SUM(D59:D64)</f>
        <v>42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</v>
      </c>
      <c r="H66" s="188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1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f>19+525</f>
        <v>544</v>
      </c>
      <c r="H68" s="188">
        <v>20</v>
      </c>
    </row>
    <row r="69" spans="1:8" ht="15">
      <c r="A69" s="84" t="s">
        <v>210</v>
      </c>
      <c r="B69" s="86" t="s">
        <v>211</v>
      </c>
      <c r="C69" s="188">
        <v>15</v>
      </c>
      <c r="D69" s="188">
        <v>13</v>
      </c>
      <c r="E69" s="192" t="s">
        <v>79</v>
      </c>
      <c r="F69" s="87" t="s">
        <v>216</v>
      </c>
      <c r="G69" s="188"/>
      <c r="H69" s="188"/>
    </row>
    <row r="70" spans="1:8" ht="15">
      <c r="A70" s="84" t="s">
        <v>214</v>
      </c>
      <c r="B70" s="86" t="s">
        <v>215</v>
      </c>
      <c r="C70" s="188">
        <v>7569</v>
      </c>
      <c r="D70" s="188">
        <v>7065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40529</v>
      </c>
      <c r="D71" s="188">
        <v>39704</v>
      </c>
      <c r="E71" s="461" t="s">
        <v>47</v>
      </c>
      <c r="F71" s="89" t="s">
        <v>223</v>
      </c>
      <c r="G71" s="566">
        <f>G59+G60+G61+G69+G70</f>
        <v>32515</v>
      </c>
      <c r="H71" s="567">
        <f>H59+H60+H61+H69+H70</f>
        <v>28191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8">
        <v>15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8</v>
      </c>
      <c r="D75" s="188">
        <v>5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48133</v>
      </c>
      <c r="D76" s="567">
        <f>SUM(D68:D75)</f>
        <v>46802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3543</v>
      </c>
      <c r="D79" s="565">
        <f>SUM(D80:D82)</f>
        <v>3620</v>
      </c>
      <c r="E79" s="196" t="s">
        <v>824</v>
      </c>
      <c r="F79" s="93" t="s">
        <v>241</v>
      </c>
      <c r="G79" s="568">
        <f>G71+G73+G75+G77</f>
        <v>32515</v>
      </c>
      <c r="H79" s="569">
        <f>H71+H73+H75+H77</f>
        <v>28191</v>
      </c>
    </row>
    <row r="80" spans="1:8" ht="15">
      <c r="A80" s="84" t="s">
        <v>239</v>
      </c>
      <c r="B80" s="86" t="s">
        <v>240</v>
      </c>
      <c r="C80" s="188"/>
      <c r="D80" s="188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3543</v>
      </c>
      <c r="D82" s="188">
        <v>3620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19333</v>
      </c>
      <c r="D84" s="188">
        <v>18728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22876</v>
      </c>
      <c r="D85" s="567">
        <f>D84+D83+D79</f>
        <v>22348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7</v>
      </c>
      <c r="D88" s="188">
        <v>6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2527</v>
      </c>
      <c r="D89" s="188">
        <v>255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>
        <v>1</v>
      </c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292</v>
      </c>
      <c r="D91" s="188">
        <v>290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2827</v>
      </c>
      <c r="D92" s="567">
        <f>SUM(D88:D91)</f>
        <v>551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738</v>
      </c>
      <c r="D93" s="466">
        <f>646+187</f>
        <v>833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74666</v>
      </c>
      <c r="D94" s="571">
        <f>D65+D76+D85+D92+D93</f>
        <v>70576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101367</v>
      </c>
      <c r="D95" s="573">
        <f>D94+D56</f>
        <v>98932</v>
      </c>
      <c r="E95" s="220" t="s">
        <v>916</v>
      </c>
      <c r="F95" s="476" t="s">
        <v>268</v>
      </c>
      <c r="G95" s="572">
        <f>G37+G40+G56+G79</f>
        <v>101367</v>
      </c>
      <c r="H95" s="573">
        <f>H37+H40+H56+H79</f>
        <v>98932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71">
        <f>pdeReportingDate</f>
        <v>44435</v>
      </c>
      <c r="C98" s="671"/>
      <c r="D98" s="671"/>
      <c r="E98" s="671"/>
      <c r="F98" s="671"/>
      <c r="G98" s="671"/>
      <c r="H98" s="671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2" t="str">
        <f>authorName</f>
        <v>Е.ПЕЕВА</v>
      </c>
      <c r="C100" s="672"/>
      <c r="D100" s="672"/>
      <c r="E100" s="672"/>
      <c r="F100" s="672"/>
      <c r="G100" s="672"/>
      <c r="H100" s="672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3"/>
      <c r="C102" s="673"/>
      <c r="D102" s="673"/>
      <c r="E102" s="673"/>
      <c r="F102" s="673"/>
      <c r="G102" s="673"/>
      <c r="H102" s="673"/>
    </row>
    <row r="103" spans="1:13" ht="21.75" customHeight="1">
      <c r="A103" s="663"/>
      <c r="B103" s="670" t="s">
        <v>952</v>
      </c>
      <c r="C103" s="670"/>
      <c r="D103" s="670"/>
      <c r="E103" s="670"/>
      <c r="M103" s="92"/>
    </row>
    <row r="104" spans="1:5" ht="21.75" customHeight="1">
      <c r="A104" s="663"/>
      <c r="B104" s="670" t="s">
        <v>952</v>
      </c>
      <c r="C104" s="670"/>
      <c r="D104" s="670"/>
      <c r="E104" s="670"/>
    </row>
    <row r="105" spans="1:13" ht="21.75" customHeight="1">
      <c r="A105" s="663"/>
      <c r="B105" s="670" t="s">
        <v>952</v>
      </c>
      <c r="C105" s="670"/>
      <c r="D105" s="670"/>
      <c r="E105" s="670"/>
      <c r="M105" s="92"/>
    </row>
    <row r="106" spans="1:5" ht="21.75" customHeight="1">
      <c r="A106" s="663"/>
      <c r="B106" s="670" t="s">
        <v>952</v>
      </c>
      <c r="C106" s="670"/>
      <c r="D106" s="670"/>
      <c r="E106" s="670"/>
    </row>
    <row r="107" spans="1:13" ht="21.75" customHeight="1">
      <c r="A107" s="663"/>
      <c r="B107" s="670"/>
      <c r="C107" s="670"/>
      <c r="D107" s="670"/>
      <c r="E107" s="670"/>
      <c r="M107" s="92"/>
    </row>
    <row r="108" spans="1:5" ht="21.75" customHeight="1">
      <c r="A108" s="663"/>
      <c r="B108" s="670"/>
      <c r="C108" s="670"/>
      <c r="D108" s="670"/>
      <c r="E108" s="670"/>
    </row>
    <row r="109" spans="1:13" ht="21.75" customHeight="1">
      <c r="A109" s="663"/>
      <c r="B109" s="670"/>
      <c r="C109" s="670"/>
      <c r="D109" s="670"/>
      <c r="E109" s="670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44" sqref="H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8">
        <v>1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225</v>
      </c>
      <c r="D13" s="308">
        <v>181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10</v>
      </c>
      <c r="D14" s="308">
        <v>118</v>
      </c>
      <c r="E14" s="236" t="s">
        <v>285</v>
      </c>
      <c r="F14" s="231" t="s">
        <v>286</v>
      </c>
      <c r="G14" s="307"/>
      <c r="H14" s="308">
        <v>25</v>
      </c>
    </row>
    <row r="15" spans="1:8" ht="15">
      <c r="A15" s="185" t="s">
        <v>287</v>
      </c>
      <c r="B15" s="181" t="s">
        <v>288</v>
      </c>
      <c r="C15" s="307">
        <v>73</v>
      </c>
      <c r="D15" s="308">
        <v>56</v>
      </c>
      <c r="E15" s="236" t="s">
        <v>79</v>
      </c>
      <c r="F15" s="231" t="s">
        <v>289</v>
      </c>
      <c r="G15" s="307">
        <f>3559+41</f>
        <v>3600</v>
      </c>
      <c r="H15" s="308">
        <v>111</v>
      </c>
    </row>
    <row r="16" spans="1:8" ht="15.75">
      <c r="A16" s="185" t="s">
        <v>290</v>
      </c>
      <c r="B16" s="181" t="s">
        <v>291</v>
      </c>
      <c r="C16" s="307">
        <v>12</v>
      </c>
      <c r="D16" s="308">
        <v>8</v>
      </c>
      <c r="E16" s="227" t="s">
        <v>52</v>
      </c>
      <c r="F16" s="255" t="s">
        <v>292</v>
      </c>
      <c r="G16" s="597">
        <f>SUM(G12:G15)</f>
        <v>3600</v>
      </c>
      <c r="H16" s="598">
        <f>SUM(H12:H15)</f>
        <v>136</v>
      </c>
    </row>
    <row r="17" spans="1:8" ht="30.75">
      <c r="A17" s="185" t="s">
        <v>293</v>
      </c>
      <c r="B17" s="181" t="s">
        <v>294</v>
      </c>
      <c r="C17" s="307">
        <v>2923</v>
      </c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63</v>
      </c>
      <c r="D19" s="308">
        <v>197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62</v>
      </c>
      <c r="D20" s="308">
        <v>186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3306</v>
      </c>
      <c r="D22" s="598">
        <f>SUM(D12:D18)+D19</f>
        <v>561</v>
      </c>
      <c r="E22" s="185" t="s">
        <v>309</v>
      </c>
      <c r="F22" s="228" t="s">
        <v>310</v>
      </c>
      <c r="G22" s="307">
        <v>1972</v>
      </c>
      <c r="H22" s="308">
        <v>1583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615</v>
      </c>
      <c r="H24" s="308">
        <v>1535</v>
      </c>
    </row>
    <row r="25" spans="1:8" ht="30.75">
      <c r="A25" s="185" t="s">
        <v>316</v>
      </c>
      <c r="B25" s="228" t="s">
        <v>317</v>
      </c>
      <c r="C25" s="307">
        <v>1753</v>
      </c>
      <c r="D25" s="308">
        <v>1638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477</v>
      </c>
      <c r="D26" s="308">
        <v>356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2587</v>
      </c>
      <c r="H27" s="598">
        <f>SUM(H22:H26)</f>
        <v>3118</v>
      </c>
    </row>
    <row r="28" spans="1:8" ht="15">
      <c r="A28" s="185" t="s">
        <v>79</v>
      </c>
      <c r="B28" s="228" t="s">
        <v>327</v>
      </c>
      <c r="C28" s="307">
        <v>31</v>
      </c>
      <c r="D28" s="308">
        <v>23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2261</v>
      </c>
      <c r="D29" s="598">
        <f>SUM(D25:D28)</f>
        <v>2017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5567</v>
      </c>
      <c r="D31" s="604">
        <f>D29+D22</f>
        <v>2578</v>
      </c>
      <c r="E31" s="242" t="s">
        <v>800</v>
      </c>
      <c r="F31" s="257" t="s">
        <v>331</v>
      </c>
      <c r="G31" s="244">
        <f>G16+G18+G27</f>
        <v>6187</v>
      </c>
      <c r="H31" s="245">
        <f>H16+H18+H27</f>
        <v>3254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620</v>
      </c>
      <c r="D33" s="235">
        <f>IF((H31-D31)&gt;0,H31-D31,0)</f>
        <v>676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5567</v>
      </c>
      <c r="D36" s="606">
        <f>D31-D34+D35</f>
        <v>2578</v>
      </c>
      <c r="E36" s="253" t="s">
        <v>346</v>
      </c>
      <c r="F36" s="247" t="s">
        <v>347</v>
      </c>
      <c r="G36" s="258">
        <f>G35-G34+G31</f>
        <v>6187</v>
      </c>
      <c r="H36" s="259">
        <f>H35-H34+H31</f>
        <v>3254</v>
      </c>
    </row>
    <row r="37" spans="1:8" ht="15.75">
      <c r="A37" s="252" t="s">
        <v>348</v>
      </c>
      <c r="B37" s="222" t="s">
        <v>349</v>
      </c>
      <c r="C37" s="603">
        <f>IF((G36-C36)&gt;0,G36-C36,0)</f>
        <v>620</v>
      </c>
      <c r="D37" s="604">
        <f>IF((H36-D36)&gt;0,H36-D36,0)</f>
        <v>676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620</v>
      </c>
      <c r="D42" s="235">
        <f>+IF((H36-D36-D38)&gt;0,H36-D36-D38,0)</f>
        <v>676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20</v>
      </c>
      <c r="D43" s="308"/>
      <c r="E43" s="224" t="s">
        <v>364</v>
      </c>
      <c r="F43" s="186" t="s">
        <v>366</v>
      </c>
      <c r="G43" s="554"/>
      <c r="H43" s="607">
        <v>5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600</v>
      </c>
      <c r="D44" s="259">
        <f>IF(H42=0,IF(D42-D43&gt;0,D42-D43+H43,0),IF(H42-H43&lt;0,H43-H42+D42,0))</f>
        <v>681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6187</v>
      </c>
      <c r="D45" s="600">
        <f>D36+D38+D42</f>
        <v>3254</v>
      </c>
      <c r="E45" s="261" t="s">
        <v>373</v>
      </c>
      <c r="F45" s="263" t="s">
        <v>374</v>
      </c>
      <c r="G45" s="599">
        <f>G42+G36</f>
        <v>6187</v>
      </c>
      <c r="H45" s="600">
        <f>H42+H36</f>
        <v>3254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71">
        <f>pdeReportingDate</f>
        <v>44435</v>
      </c>
      <c r="C50" s="671"/>
      <c r="D50" s="671"/>
      <c r="E50" s="671"/>
      <c r="F50" s="671"/>
      <c r="G50" s="671"/>
      <c r="H50" s="671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2" t="str">
        <f>authorName</f>
        <v>Е.ПЕЕВА</v>
      </c>
      <c r="C52" s="672"/>
      <c r="D52" s="672"/>
      <c r="E52" s="672"/>
      <c r="F52" s="672"/>
      <c r="G52" s="672"/>
      <c r="H52" s="672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3"/>
      <c r="C54" s="673"/>
      <c r="D54" s="673"/>
      <c r="E54" s="673"/>
      <c r="F54" s="673"/>
      <c r="G54" s="673"/>
      <c r="H54" s="673"/>
    </row>
    <row r="55" spans="1:8" ht="15.75" customHeight="1">
      <c r="A55" s="663"/>
      <c r="B55" s="670" t="s">
        <v>952</v>
      </c>
      <c r="C55" s="670"/>
      <c r="D55" s="670"/>
      <c r="E55" s="670"/>
      <c r="F55" s="543"/>
      <c r="G55" s="44"/>
      <c r="H55" s="41"/>
    </row>
    <row r="56" spans="1:8" ht="15.75" customHeight="1">
      <c r="A56" s="663"/>
      <c r="B56" s="670" t="s">
        <v>952</v>
      </c>
      <c r="C56" s="670"/>
      <c r="D56" s="670"/>
      <c r="E56" s="670"/>
      <c r="F56" s="543"/>
      <c r="G56" s="44"/>
      <c r="H56" s="41"/>
    </row>
    <row r="57" spans="1:8" ht="15.75" customHeight="1">
      <c r="A57" s="663"/>
      <c r="B57" s="670" t="s">
        <v>952</v>
      </c>
      <c r="C57" s="670"/>
      <c r="D57" s="670"/>
      <c r="E57" s="670"/>
      <c r="F57" s="543"/>
      <c r="G57" s="44"/>
      <c r="H57" s="41"/>
    </row>
    <row r="58" spans="1:8" ht="15.75" customHeight="1">
      <c r="A58" s="663"/>
      <c r="B58" s="670" t="s">
        <v>952</v>
      </c>
      <c r="C58" s="670"/>
      <c r="D58" s="670"/>
      <c r="E58" s="670"/>
      <c r="F58" s="543"/>
      <c r="G58" s="44"/>
      <c r="H58" s="41"/>
    </row>
    <row r="59" spans="1:8" ht="15">
      <c r="A59" s="663"/>
      <c r="B59" s="670"/>
      <c r="C59" s="670"/>
      <c r="D59" s="670"/>
      <c r="E59" s="670"/>
      <c r="F59" s="543"/>
      <c r="G59" s="44"/>
      <c r="H59" s="41"/>
    </row>
    <row r="60" spans="1:8" ht="15">
      <c r="A60" s="663"/>
      <c r="B60" s="670"/>
      <c r="C60" s="670"/>
      <c r="D60" s="670"/>
      <c r="E60" s="670"/>
      <c r="F60" s="543"/>
      <c r="G60" s="44"/>
      <c r="H60" s="41"/>
    </row>
    <row r="61" spans="1:8" ht="15">
      <c r="A61" s="663"/>
      <c r="B61" s="670"/>
      <c r="C61" s="670"/>
      <c r="D61" s="670"/>
      <c r="E61" s="670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8">
        <v>3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-134</v>
      </c>
      <c r="D12" s="188">
        <v>-41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-75</v>
      </c>
      <c r="D14" s="188">
        <v>-55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</v>
      </c>
      <c r="D15" s="188">
        <v>-364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-61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</v>
      </c>
      <c r="D20" s="188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-285</v>
      </c>
      <c r="D21" s="628">
        <f>SUM(D11:D20)</f>
        <v>-457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-1914</v>
      </c>
      <c r="D23" s="188">
        <v>-2944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4310</v>
      </c>
      <c r="D24" s="188">
        <v>1313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-223</v>
      </c>
      <c r="D25" s="188">
        <v>-97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89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168</v>
      </c>
      <c r="D27" s="188">
        <v>781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-486</v>
      </c>
      <c r="D28" s="188">
        <v>-6685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2449</v>
      </c>
      <c r="D29" s="188">
        <v>8197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-8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4304</v>
      </c>
      <c r="D33" s="628">
        <f>SUM(D23:D32)</f>
        <v>646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f>6301+1305</f>
        <v>7606</v>
      </c>
      <c r="D37" s="188">
        <f>5813+40</f>
        <v>5853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-6147-837</f>
        <v>-6984</v>
      </c>
      <c r="D38" s="188">
        <f>-5687-228</f>
        <v>-5915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>
        <v>-2337</v>
      </c>
      <c r="D40" s="188">
        <v>-210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-27</v>
      </c>
      <c r="D42" s="188">
        <v>-29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-1742</v>
      </c>
      <c r="D43" s="630">
        <f>SUM(D35:D42)</f>
        <v>-301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2277</v>
      </c>
      <c r="D44" s="298">
        <f>D43+D33+D21</f>
        <v>-112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550</v>
      </c>
      <c r="D45" s="300">
        <v>675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2827</v>
      </c>
      <c r="D46" s="302">
        <f>D45+D44</f>
        <v>563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5" t="s">
        <v>947</v>
      </c>
      <c r="B51" s="675"/>
      <c r="C51" s="675"/>
      <c r="D51" s="675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71">
        <f>pdeReportingDate</f>
        <v>44435</v>
      </c>
      <c r="C54" s="671"/>
      <c r="D54" s="671"/>
      <c r="E54" s="671"/>
      <c r="F54" s="664"/>
      <c r="G54" s="664"/>
      <c r="H54" s="664"/>
      <c r="M54" s="92"/>
    </row>
    <row r="55" spans="1:13" s="41" customFormat="1" ht="15">
      <c r="A55" s="661"/>
      <c r="B55" s="671"/>
      <c r="C55" s="671"/>
      <c r="D55" s="671"/>
      <c r="E55" s="671"/>
      <c r="F55" s="51"/>
      <c r="G55" s="51"/>
      <c r="H55" s="51"/>
      <c r="M55" s="92"/>
    </row>
    <row r="56" spans="1:8" s="41" customFormat="1" ht="15">
      <c r="A56" s="662" t="s">
        <v>8</v>
      </c>
      <c r="B56" s="672" t="str">
        <f>authorName</f>
        <v>Е.ПЕЕВА</v>
      </c>
      <c r="C56" s="672"/>
      <c r="D56" s="672"/>
      <c r="E56" s="672"/>
      <c r="F56" s="75"/>
      <c r="G56" s="75"/>
      <c r="H56" s="75"/>
    </row>
    <row r="57" spans="1:8" s="41" customFormat="1" ht="15">
      <c r="A57" s="662"/>
      <c r="B57" s="672"/>
      <c r="C57" s="672"/>
      <c r="D57" s="672"/>
      <c r="E57" s="672"/>
      <c r="F57" s="75"/>
      <c r="G57" s="75"/>
      <c r="H57" s="75"/>
    </row>
    <row r="58" spans="1:8" s="41" customFormat="1" ht="15">
      <c r="A58" s="662" t="s">
        <v>894</v>
      </c>
      <c r="B58" s="672"/>
      <c r="C58" s="672"/>
      <c r="D58" s="672"/>
      <c r="E58" s="672"/>
      <c r="F58" s="75"/>
      <c r="G58" s="75"/>
      <c r="H58" s="75"/>
    </row>
    <row r="59" spans="1:8" s="182" customFormat="1" ht="15">
      <c r="A59" s="663"/>
      <c r="B59" s="670" t="s">
        <v>952</v>
      </c>
      <c r="C59" s="670"/>
      <c r="D59" s="670"/>
      <c r="E59" s="670"/>
      <c r="F59" s="543"/>
      <c r="G59" s="44"/>
      <c r="H59" s="41"/>
    </row>
    <row r="60" spans="1:8" ht="15">
      <c r="A60" s="663"/>
      <c r="B60" s="670" t="s">
        <v>952</v>
      </c>
      <c r="C60" s="670"/>
      <c r="D60" s="670"/>
      <c r="E60" s="670"/>
      <c r="F60" s="543"/>
      <c r="G60" s="44"/>
      <c r="H60" s="41"/>
    </row>
    <row r="61" spans="1:8" ht="15">
      <c r="A61" s="663"/>
      <c r="B61" s="670" t="s">
        <v>952</v>
      </c>
      <c r="C61" s="670"/>
      <c r="D61" s="670"/>
      <c r="E61" s="670"/>
      <c r="F61" s="543"/>
      <c r="G61" s="44"/>
      <c r="H61" s="41"/>
    </row>
    <row r="62" spans="1:8" ht="15">
      <c r="A62" s="663"/>
      <c r="B62" s="670" t="s">
        <v>952</v>
      </c>
      <c r="C62" s="670"/>
      <c r="D62" s="670"/>
      <c r="E62" s="670"/>
      <c r="F62" s="543"/>
      <c r="G62" s="44"/>
      <c r="H62" s="41"/>
    </row>
    <row r="63" spans="1:8" ht="15">
      <c r="A63" s="663"/>
      <c r="B63" s="670"/>
      <c r="C63" s="670"/>
      <c r="D63" s="670"/>
      <c r="E63" s="670"/>
      <c r="F63" s="543"/>
      <c r="G63" s="44"/>
      <c r="H63" s="41"/>
    </row>
    <row r="64" spans="1:8" ht="15">
      <c r="A64" s="663"/>
      <c r="B64" s="670"/>
      <c r="C64" s="670"/>
      <c r="D64" s="670"/>
      <c r="E64" s="670"/>
      <c r="F64" s="543"/>
      <c r="G64" s="44"/>
      <c r="H64" s="41"/>
    </row>
    <row r="65" spans="1:8" ht="15">
      <c r="A65" s="663"/>
      <c r="B65" s="670"/>
      <c r="C65" s="670"/>
      <c r="D65" s="670"/>
      <c r="E65" s="670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M19" sqref="M1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0" t="s">
        <v>453</v>
      </c>
      <c r="B8" s="683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1"/>
      <c r="B9" s="684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6" t="s">
        <v>458</v>
      </c>
      <c r="J9" s="686" t="s">
        <v>459</v>
      </c>
      <c r="K9" s="677"/>
      <c r="L9" s="677"/>
      <c r="M9" s="505" t="s">
        <v>801</v>
      </c>
      <c r="N9" s="501"/>
    </row>
    <row r="10" spans="1:14" s="502" customFormat="1" ht="30.75">
      <c r="A10" s="682"/>
      <c r="B10" s="685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10019</v>
      </c>
      <c r="J13" s="553">
        <f>'1-Баланс'!H30+'1-Баланс'!H33</f>
        <v>-3284</v>
      </c>
      <c r="K13" s="554"/>
      <c r="L13" s="553">
        <f>SUM(C13:K13)</f>
        <v>24564</v>
      </c>
      <c r="M13" s="555">
        <f>'1-Баланс'!H40</f>
        <v>334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10019</v>
      </c>
      <c r="J17" s="622">
        <f t="shared" si="2"/>
        <v>-3284</v>
      </c>
      <c r="K17" s="622">
        <f t="shared" si="2"/>
        <v>0</v>
      </c>
      <c r="L17" s="553">
        <f t="shared" si="1"/>
        <v>24564</v>
      </c>
      <c r="M17" s="623">
        <f t="shared" si="2"/>
        <v>334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600</v>
      </c>
      <c r="J18" s="553">
        <f>+'1-Баланс'!G33</f>
        <v>0</v>
      </c>
      <c r="K18" s="554"/>
      <c r="L18" s="553">
        <f t="shared" si="1"/>
        <v>600</v>
      </c>
      <c r="M18" s="607">
        <v>20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</v>
      </c>
      <c r="J30" s="307"/>
      <c r="K30" s="307"/>
      <c r="L30" s="553">
        <f t="shared" si="1"/>
        <v>1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10620</v>
      </c>
      <c r="J31" s="622">
        <f t="shared" si="6"/>
        <v>-3284</v>
      </c>
      <c r="K31" s="622">
        <f t="shared" si="6"/>
        <v>0</v>
      </c>
      <c r="L31" s="553">
        <f t="shared" si="1"/>
        <v>25165</v>
      </c>
      <c r="M31" s="623">
        <f t="shared" si="6"/>
        <v>354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10620</v>
      </c>
      <c r="J34" s="556">
        <f t="shared" si="7"/>
        <v>-3284</v>
      </c>
      <c r="K34" s="556">
        <f t="shared" si="7"/>
        <v>0</v>
      </c>
      <c r="L34" s="620">
        <f t="shared" si="1"/>
        <v>25165</v>
      </c>
      <c r="M34" s="557">
        <f>M31+M32+M33</f>
        <v>354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71">
        <f>pdeReportingDate</f>
        <v>44435</v>
      </c>
      <c r="C38" s="671"/>
      <c r="D38" s="671"/>
      <c r="E38" s="671"/>
      <c r="F38" s="671"/>
      <c r="G38" s="671"/>
      <c r="H38" s="671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2" t="str">
        <f>authorName</f>
        <v>Е.ПЕЕВА</v>
      </c>
      <c r="C40" s="672"/>
      <c r="D40" s="672"/>
      <c r="E40" s="672"/>
      <c r="F40" s="672"/>
      <c r="G40" s="672"/>
      <c r="H40" s="672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3"/>
      <c r="C42" s="673"/>
      <c r="D42" s="673"/>
      <c r="E42" s="673"/>
      <c r="F42" s="673"/>
      <c r="G42" s="673"/>
      <c r="H42" s="673"/>
      <c r="M42" s="160"/>
    </row>
    <row r="43" spans="1:13" ht="15">
      <c r="A43" s="663"/>
      <c r="B43" s="670" t="s">
        <v>952</v>
      </c>
      <c r="C43" s="670"/>
      <c r="D43" s="670"/>
      <c r="E43" s="670"/>
      <c r="F43" s="543"/>
      <c r="G43" s="44"/>
      <c r="H43" s="41"/>
      <c r="M43" s="160"/>
    </row>
    <row r="44" spans="1:13" ht="15">
      <c r="A44" s="663"/>
      <c r="B44" s="670" t="s">
        <v>952</v>
      </c>
      <c r="C44" s="670"/>
      <c r="D44" s="670"/>
      <c r="E44" s="670"/>
      <c r="F44" s="543"/>
      <c r="G44" s="44"/>
      <c r="H44" s="41"/>
      <c r="M44" s="160"/>
    </row>
    <row r="45" spans="1:13" ht="15">
      <c r="A45" s="663"/>
      <c r="B45" s="670" t="s">
        <v>952</v>
      </c>
      <c r="C45" s="670"/>
      <c r="D45" s="670"/>
      <c r="E45" s="670"/>
      <c r="F45" s="543"/>
      <c r="G45" s="44"/>
      <c r="H45" s="41"/>
      <c r="M45" s="160"/>
    </row>
    <row r="46" spans="1:13" ht="15">
      <c r="A46" s="663"/>
      <c r="B46" s="670" t="s">
        <v>952</v>
      </c>
      <c r="C46" s="670"/>
      <c r="D46" s="670"/>
      <c r="E46" s="670"/>
      <c r="F46" s="543"/>
      <c r="G46" s="44"/>
      <c r="H46" s="41"/>
      <c r="M46" s="160"/>
    </row>
    <row r="47" spans="1:13" ht="15">
      <c r="A47" s="663"/>
      <c r="B47" s="670"/>
      <c r="C47" s="670"/>
      <c r="D47" s="670"/>
      <c r="E47" s="670"/>
      <c r="F47" s="543"/>
      <c r="G47" s="44"/>
      <c r="H47" s="41"/>
      <c r="M47" s="160"/>
    </row>
    <row r="48" spans="1:13" ht="15">
      <c r="A48" s="663"/>
      <c r="B48" s="670"/>
      <c r="C48" s="670"/>
      <c r="D48" s="670"/>
      <c r="E48" s="670"/>
      <c r="F48" s="543"/>
      <c r="G48" s="44"/>
      <c r="H48" s="41"/>
      <c r="M48" s="160"/>
    </row>
    <row r="49" spans="1:13" ht="15">
      <c r="A49" s="663"/>
      <c r="B49" s="670"/>
      <c r="C49" s="670"/>
      <c r="D49" s="670"/>
      <c r="E49" s="670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F26" sqref="F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45</v>
      </c>
      <c r="E11" s="319"/>
      <c r="F11" s="319"/>
      <c r="G11" s="320">
        <f>D11+E11-F11</f>
        <v>45</v>
      </c>
      <c r="H11" s="319"/>
      <c r="I11" s="319"/>
      <c r="J11" s="320">
        <f>G11+H11-I11</f>
        <v>45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764</v>
      </c>
      <c r="E12" s="319"/>
      <c r="F12" s="319"/>
      <c r="G12" s="320">
        <f aca="true" t="shared" si="2" ref="G12:G41">D12+E12-F12</f>
        <v>764</v>
      </c>
      <c r="H12" s="319"/>
      <c r="I12" s="319"/>
      <c r="J12" s="320">
        <f aca="true" t="shared" si="3" ref="J12:J41">G12+H12-I12</f>
        <v>764</v>
      </c>
      <c r="K12" s="319">
        <v>62</v>
      </c>
      <c r="L12" s="319">
        <v>6</v>
      </c>
      <c r="M12" s="319"/>
      <c r="N12" s="320">
        <f aca="true" t="shared" si="4" ref="N12:N41">K12+L12-M12</f>
        <v>68</v>
      </c>
      <c r="O12" s="319"/>
      <c r="P12" s="319"/>
      <c r="Q12" s="320">
        <f t="shared" si="0"/>
        <v>68</v>
      </c>
      <c r="R12" s="331">
        <f t="shared" si="1"/>
        <v>696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</v>
      </c>
      <c r="E13" s="319"/>
      <c r="F13" s="319"/>
      <c r="G13" s="320">
        <f t="shared" si="2"/>
        <v>7</v>
      </c>
      <c r="H13" s="319"/>
      <c r="I13" s="319"/>
      <c r="J13" s="320">
        <f t="shared" si="3"/>
        <v>7</v>
      </c>
      <c r="K13" s="319">
        <v>7</v>
      </c>
      <c r="L13" s="319"/>
      <c r="M13" s="319"/>
      <c r="N13" s="320">
        <f t="shared" si="4"/>
        <v>7</v>
      </c>
      <c r="O13" s="319"/>
      <c r="P13" s="319"/>
      <c r="Q13" s="320">
        <f t="shared" si="0"/>
        <v>7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>
        <v>6</v>
      </c>
      <c r="F17" s="319"/>
      <c r="G17" s="320">
        <f t="shared" si="2"/>
        <v>6</v>
      </c>
      <c r="H17" s="319"/>
      <c r="I17" s="319"/>
      <c r="J17" s="320">
        <f t="shared" si="3"/>
        <v>6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</v>
      </c>
      <c r="E18" s="319">
        <v>14</v>
      </c>
      <c r="F18" s="319"/>
      <c r="G18" s="320">
        <f t="shared" si="2"/>
        <v>15</v>
      </c>
      <c r="H18" s="319"/>
      <c r="I18" s="319"/>
      <c r="J18" s="320">
        <f t="shared" si="3"/>
        <v>15</v>
      </c>
      <c r="K18" s="319">
        <v>1</v>
      </c>
      <c r="L18" s="319"/>
      <c r="M18" s="319"/>
      <c r="N18" s="320">
        <f t="shared" si="4"/>
        <v>1</v>
      </c>
      <c r="O18" s="319"/>
      <c r="P18" s="319"/>
      <c r="Q18" s="320">
        <f t="shared" si="0"/>
        <v>1</v>
      </c>
      <c r="R18" s="331">
        <f t="shared" si="1"/>
        <v>14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817</v>
      </c>
      <c r="E19" s="321">
        <f>SUM(E11:E18)</f>
        <v>20</v>
      </c>
      <c r="F19" s="321">
        <f>SUM(F11:F18)</f>
        <v>0</v>
      </c>
      <c r="G19" s="320">
        <f t="shared" si="2"/>
        <v>837</v>
      </c>
      <c r="H19" s="321">
        <f>SUM(H11:H18)</f>
        <v>0</v>
      </c>
      <c r="I19" s="321">
        <f>SUM(I11:I18)</f>
        <v>0</v>
      </c>
      <c r="J19" s="320">
        <f t="shared" si="3"/>
        <v>837</v>
      </c>
      <c r="K19" s="321">
        <f>SUM(K11:K18)</f>
        <v>70</v>
      </c>
      <c r="L19" s="321">
        <f>SUM(L11:L18)</f>
        <v>6</v>
      </c>
      <c r="M19" s="321">
        <f>SUM(M11:M18)</f>
        <v>0</v>
      </c>
      <c r="N19" s="320">
        <f t="shared" si="4"/>
        <v>76</v>
      </c>
      <c r="O19" s="321">
        <f>SUM(O11:O18)</f>
        <v>0</v>
      </c>
      <c r="P19" s="321">
        <f>SUM(P11:P18)</f>
        <v>0</v>
      </c>
      <c r="Q19" s="320">
        <f t="shared" si="0"/>
        <v>76</v>
      </c>
      <c r="R19" s="331">
        <f t="shared" si="1"/>
        <v>761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12034</v>
      </c>
      <c r="E20" s="319">
        <v>1258</v>
      </c>
      <c r="F20" s="319">
        <v>2923</v>
      </c>
      <c r="G20" s="320">
        <f t="shared" si="2"/>
        <v>10369</v>
      </c>
      <c r="H20" s="319"/>
      <c r="I20" s="319"/>
      <c r="J20" s="320">
        <f t="shared" si="3"/>
        <v>10369</v>
      </c>
      <c r="K20" s="319">
        <v>75</v>
      </c>
      <c r="L20" s="319">
        <v>4</v>
      </c>
      <c r="M20" s="319"/>
      <c r="N20" s="320">
        <f t="shared" si="4"/>
        <v>79</v>
      </c>
      <c r="O20" s="319"/>
      <c r="P20" s="319"/>
      <c r="Q20" s="668">
        <f>N20+O20-P20</f>
        <v>79</v>
      </c>
      <c r="R20" s="669">
        <f>J20-Q20</f>
        <v>10290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12979</v>
      </c>
      <c r="E42" s="340">
        <f>E19+E20+E21+E27+E40+E41</f>
        <v>1278</v>
      </c>
      <c r="F42" s="340">
        <f aca="true" t="shared" si="11" ref="F42:R42">F19+F20+F21+F27+F40+F41</f>
        <v>2923</v>
      </c>
      <c r="G42" s="340">
        <f t="shared" si="11"/>
        <v>11334</v>
      </c>
      <c r="H42" s="340">
        <f t="shared" si="11"/>
        <v>0</v>
      </c>
      <c r="I42" s="340">
        <f t="shared" si="11"/>
        <v>0</v>
      </c>
      <c r="J42" s="340">
        <f t="shared" si="11"/>
        <v>11334</v>
      </c>
      <c r="K42" s="340">
        <f t="shared" si="11"/>
        <v>145</v>
      </c>
      <c r="L42" s="340">
        <f t="shared" si="11"/>
        <v>10</v>
      </c>
      <c r="M42" s="340">
        <f t="shared" si="11"/>
        <v>0</v>
      </c>
      <c r="N42" s="340">
        <f t="shared" si="11"/>
        <v>155</v>
      </c>
      <c r="O42" s="340">
        <f t="shared" si="11"/>
        <v>0</v>
      </c>
      <c r="P42" s="340">
        <f t="shared" si="11"/>
        <v>0</v>
      </c>
      <c r="Q42" s="340">
        <f t="shared" si="11"/>
        <v>155</v>
      </c>
      <c r="R42" s="341">
        <f t="shared" si="11"/>
        <v>11179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71">
        <f>pdeReportingDate</f>
        <v>44435</v>
      </c>
      <c r="D45" s="671"/>
      <c r="E45" s="671"/>
      <c r="F45" s="671"/>
      <c r="G45" s="671"/>
      <c r="H45" s="671"/>
      <c r="I45" s="671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2" t="str">
        <f>authorName</f>
        <v>Е.ПЕЕВА</v>
      </c>
      <c r="D47" s="672"/>
      <c r="E47" s="672"/>
      <c r="F47" s="672"/>
      <c r="G47" s="672"/>
      <c r="H47" s="672"/>
      <c r="I47" s="672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3"/>
      <c r="D49" s="673"/>
      <c r="E49" s="673"/>
      <c r="F49" s="673"/>
      <c r="G49" s="673"/>
      <c r="H49" s="673"/>
      <c r="I49" s="673"/>
    </row>
    <row r="50" spans="2:9" ht="15">
      <c r="B50" s="663"/>
      <c r="C50" s="670" t="s">
        <v>952</v>
      </c>
      <c r="D50" s="670"/>
      <c r="E50" s="670"/>
      <c r="F50" s="670"/>
      <c r="G50" s="543"/>
      <c r="H50" s="44"/>
      <c r="I50" s="41"/>
    </row>
    <row r="51" spans="2:9" ht="15">
      <c r="B51" s="663"/>
      <c r="C51" s="670" t="s">
        <v>952</v>
      </c>
      <c r="D51" s="670"/>
      <c r="E51" s="670"/>
      <c r="F51" s="670"/>
      <c r="G51" s="543"/>
      <c r="H51" s="44"/>
      <c r="I51" s="41"/>
    </row>
    <row r="52" spans="2:9" ht="15">
      <c r="B52" s="663"/>
      <c r="C52" s="670" t="s">
        <v>952</v>
      </c>
      <c r="D52" s="670"/>
      <c r="E52" s="670"/>
      <c r="F52" s="670"/>
      <c r="G52" s="543"/>
      <c r="H52" s="44"/>
      <c r="I52" s="41"/>
    </row>
    <row r="53" spans="2:9" ht="15">
      <c r="B53" s="663"/>
      <c r="C53" s="670" t="s">
        <v>952</v>
      </c>
      <c r="D53" s="670"/>
      <c r="E53" s="670"/>
      <c r="F53" s="670"/>
      <c r="G53" s="543"/>
      <c r="H53" s="44"/>
      <c r="I53" s="41"/>
    </row>
    <row r="54" spans="2:9" ht="15">
      <c r="B54" s="663"/>
      <c r="C54" s="670"/>
      <c r="D54" s="670"/>
      <c r="E54" s="670"/>
      <c r="F54" s="670"/>
      <c r="G54" s="543"/>
      <c r="H54" s="44"/>
      <c r="I54" s="41"/>
    </row>
    <row r="55" spans="2:9" ht="15">
      <c r="B55" s="663"/>
      <c r="C55" s="670"/>
      <c r="D55" s="670"/>
      <c r="E55" s="670"/>
      <c r="F55" s="670"/>
      <c r="G55" s="543"/>
      <c r="H55" s="44"/>
      <c r="I55" s="41"/>
    </row>
    <row r="56" spans="2:9" ht="15">
      <c r="B56" s="663"/>
      <c r="C56" s="670"/>
      <c r="D56" s="670"/>
      <c r="E56" s="670"/>
      <c r="F56" s="670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D95" sqref="D95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>
        <v>15522</v>
      </c>
      <c r="D17" s="359"/>
      <c r="E17" s="360">
        <f t="shared" si="0"/>
        <v>15522</v>
      </c>
      <c r="F17" s="124"/>
    </row>
    <row r="18" spans="1:6" ht="15">
      <c r="A18" s="361" t="s">
        <v>604</v>
      </c>
      <c r="B18" s="126" t="s">
        <v>605</v>
      </c>
      <c r="C18" s="353">
        <f>+C19+C20</f>
        <v>738</v>
      </c>
      <c r="D18" s="353">
        <f>+D19+D20</f>
        <v>176</v>
      </c>
      <c r="E18" s="360">
        <f t="shared" si="0"/>
        <v>562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738</v>
      </c>
      <c r="D20" s="359">
        <v>176</v>
      </c>
      <c r="E20" s="360">
        <f t="shared" si="0"/>
        <v>562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16260</v>
      </c>
      <c r="D21" s="431">
        <f>D13+D17+D18</f>
        <v>176</v>
      </c>
      <c r="E21" s="432">
        <f>E13+E17+E18</f>
        <v>16084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15</v>
      </c>
      <c r="D30" s="359">
        <v>15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7569</v>
      </c>
      <c r="D31" s="359">
        <v>7569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40529</v>
      </c>
      <c r="D32" s="359">
        <v>40529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12</v>
      </c>
      <c r="D35" s="353">
        <f>SUM(D36:D39)</f>
        <v>12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12</v>
      </c>
      <c r="D37" s="359">
        <v>12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8</v>
      </c>
      <c r="D40" s="353">
        <f>SUM(D41:D44)</f>
        <v>8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8</v>
      </c>
      <c r="D44" s="359">
        <v>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48133</v>
      </c>
      <c r="D45" s="429">
        <f>D26+D30+D31+D33+D32+D34+D35+D40</f>
        <v>48133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64393</v>
      </c>
      <c r="D46" s="435">
        <f>D45+D23+D21+D11</f>
        <v>48309</v>
      </c>
      <c r="E46" s="436">
        <f>E45+E23+E21+E11</f>
        <v>16084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3406</v>
      </c>
      <c r="D58" s="129">
        <f>D59+D61</f>
        <v>271</v>
      </c>
      <c r="E58" s="127">
        <f t="shared" si="1"/>
        <v>3135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3406</v>
      </c>
      <c r="D59" s="188">
        <v>271</v>
      </c>
      <c r="E59" s="127">
        <f t="shared" si="1"/>
        <v>3135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42000</v>
      </c>
      <c r="D66" s="188">
        <v>2000</v>
      </c>
      <c r="E66" s="127">
        <f t="shared" si="1"/>
        <v>40000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45406</v>
      </c>
      <c r="D68" s="426">
        <f>D54+D58+D63+D64+D65+D66</f>
        <v>2271</v>
      </c>
      <c r="E68" s="427">
        <f t="shared" si="1"/>
        <v>43135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198</v>
      </c>
      <c r="D70" s="188"/>
      <c r="E70" s="127">
        <f t="shared" si="1"/>
        <v>198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1038</v>
      </c>
      <c r="D82" s="129">
        <f>SUM(D83:D86)</f>
        <v>1038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1038</v>
      </c>
      <c r="D84" s="188">
        <v>1038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29202</v>
      </c>
      <c r="D87" s="125">
        <f>SUM(D88:D92)+D96</f>
        <v>29202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26277</v>
      </c>
      <c r="D88" s="188">
        <v>26277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2372</v>
      </c>
      <c r="D89" s="188">
        <v>2372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</v>
      </c>
      <c r="D91" s="188">
        <v>6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544</v>
      </c>
      <c r="D92" s="129">
        <f>SUM(D93:D95)</f>
        <v>544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19</v>
      </c>
      <c r="D93" s="188">
        <v>19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524</v>
      </c>
      <c r="D94" s="188">
        <v>524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30244</v>
      </c>
      <c r="D98" s="424">
        <f>D87+D82+D77+D73+D97</f>
        <v>30244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75848</v>
      </c>
      <c r="D99" s="418">
        <f>D98+D70+D68</f>
        <v>32515</v>
      </c>
      <c r="E99" s="418">
        <f>E98+E70+E68</f>
        <v>43333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71">
        <f>pdeReportingDate</f>
        <v>44435</v>
      </c>
      <c r="C111" s="671"/>
      <c r="D111" s="671"/>
      <c r="E111" s="671"/>
      <c r="F111" s="671"/>
      <c r="G111" s="51"/>
      <c r="H111" s="51"/>
    </row>
    <row r="112" spans="1:8" ht="15">
      <c r="A112" s="661"/>
      <c r="B112" s="671"/>
      <c r="C112" s="671"/>
      <c r="D112" s="671"/>
      <c r="E112" s="671"/>
      <c r="F112" s="671"/>
      <c r="G112" s="51"/>
      <c r="H112" s="51"/>
    </row>
    <row r="113" spans="1:8" ht="15">
      <c r="A113" s="662" t="s">
        <v>8</v>
      </c>
      <c r="B113" s="672" t="str">
        <f>authorName</f>
        <v>Е.ПЕЕВА</v>
      </c>
      <c r="C113" s="672"/>
      <c r="D113" s="672"/>
      <c r="E113" s="672"/>
      <c r="F113" s="672"/>
      <c r="G113" s="75"/>
      <c r="H113" s="75"/>
    </row>
    <row r="114" spans="1:8" ht="15">
      <c r="A114" s="662"/>
      <c r="B114" s="672"/>
      <c r="C114" s="672"/>
      <c r="D114" s="672"/>
      <c r="E114" s="672"/>
      <c r="F114" s="672"/>
      <c r="G114" s="75"/>
      <c r="H114" s="75"/>
    </row>
    <row r="115" spans="1:8" ht="15">
      <c r="A115" s="662" t="s">
        <v>894</v>
      </c>
      <c r="B115" s="673"/>
      <c r="C115" s="673"/>
      <c r="D115" s="673"/>
      <c r="E115" s="673"/>
      <c r="F115" s="673"/>
      <c r="G115" s="77"/>
      <c r="H115" s="77"/>
    </row>
    <row r="116" spans="1:8" ht="15.75" customHeight="1">
      <c r="A116" s="663"/>
      <c r="B116" s="670" t="s">
        <v>952</v>
      </c>
      <c r="C116" s="670"/>
      <c r="D116" s="670"/>
      <c r="E116" s="670"/>
      <c r="F116" s="670"/>
      <c r="G116" s="663"/>
      <c r="H116" s="663"/>
    </row>
    <row r="117" spans="1:8" ht="15.75" customHeight="1">
      <c r="A117" s="663"/>
      <c r="B117" s="670" t="s">
        <v>952</v>
      </c>
      <c r="C117" s="670"/>
      <c r="D117" s="670"/>
      <c r="E117" s="670"/>
      <c r="F117" s="670"/>
      <c r="G117" s="663"/>
      <c r="H117" s="663"/>
    </row>
    <row r="118" spans="1:8" ht="15.75" customHeight="1">
      <c r="A118" s="663"/>
      <c r="B118" s="670" t="s">
        <v>952</v>
      </c>
      <c r="C118" s="670"/>
      <c r="D118" s="670"/>
      <c r="E118" s="670"/>
      <c r="F118" s="670"/>
      <c r="G118" s="663"/>
      <c r="H118" s="663"/>
    </row>
    <row r="119" spans="1:8" ht="15.75" customHeight="1">
      <c r="A119" s="663"/>
      <c r="B119" s="670" t="s">
        <v>952</v>
      </c>
      <c r="C119" s="670"/>
      <c r="D119" s="670"/>
      <c r="E119" s="670"/>
      <c r="F119" s="670"/>
      <c r="G119" s="663"/>
      <c r="H119" s="663"/>
    </row>
    <row r="120" spans="1:8" ht="15">
      <c r="A120" s="663"/>
      <c r="B120" s="670"/>
      <c r="C120" s="670"/>
      <c r="D120" s="670"/>
      <c r="E120" s="670"/>
      <c r="F120" s="670"/>
      <c r="G120" s="663"/>
      <c r="H120" s="663"/>
    </row>
    <row r="121" spans="1:8" ht="15">
      <c r="A121" s="663"/>
      <c r="B121" s="670"/>
      <c r="C121" s="670"/>
      <c r="D121" s="670"/>
      <c r="E121" s="670"/>
      <c r="F121" s="670"/>
      <c r="G121" s="663"/>
      <c r="H121" s="663"/>
    </row>
    <row r="122" spans="1:8" ht="15">
      <c r="A122" s="663"/>
      <c r="B122" s="670"/>
      <c r="C122" s="670"/>
      <c r="D122" s="670"/>
      <c r="E122" s="670"/>
      <c r="F122" s="670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H21" sqref="H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2869834</v>
      </c>
      <c r="D20" s="440"/>
      <c r="E20" s="440"/>
      <c r="F20" s="440">
        <v>21548</v>
      </c>
      <c r="G20" s="440">
        <v>584</v>
      </c>
      <c r="H20" s="440">
        <v>470</v>
      </c>
      <c r="I20" s="441">
        <f t="shared" si="0"/>
        <v>21662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105167</v>
      </c>
      <c r="D26" s="440"/>
      <c r="E26" s="440"/>
      <c r="F26" s="440">
        <v>1187</v>
      </c>
      <c r="G26" s="440">
        <v>27</v>
      </c>
      <c r="H26" s="440"/>
      <c r="I26" s="441">
        <f t="shared" si="0"/>
        <v>1214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2975001</v>
      </c>
      <c r="D27" s="447">
        <f t="shared" si="2"/>
        <v>0</v>
      </c>
      <c r="E27" s="447">
        <f t="shared" si="2"/>
        <v>0</v>
      </c>
      <c r="F27" s="447">
        <f t="shared" si="2"/>
        <v>22735</v>
      </c>
      <c r="G27" s="447">
        <f t="shared" si="2"/>
        <v>611</v>
      </c>
      <c r="H27" s="447">
        <f t="shared" si="2"/>
        <v>470</v>
      </c>
      <c r="I27" s="448">
        <f t="shared" si="0"/>
        <v>22876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71">
        <f>pdeReportingDate</f>
        <v>44435</v>
      </c>
      <c r="C31" s="671"/>
      <c r="D31" s="671"/>
      <c r="E31" s="671"/>
      <c r="F31" s="671"/>
      <c r="G31" s="115"/>
      <c r="H31" s="115"/>
      <c r="I31" s="115"/>
    </row>
    <row r="32" spans="1:9" s="107" customFormat="1" ht="15">
      <c r="A32" s="661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 ht="15">
      <c r="A33" s="662" t="s">
        <v>8</v>
      </c>
      <c r="B33" s="672" t="str">
        <f>authorName</f>
        <v>Е.ПЕЕВА</v>
      </c>
      <c r="C33" s="672"/>
      <c r="D33" s="672"/>
      <c r="E33" s="672"/>
      <c r="F33" s="672"/>
      <c r="G33" s="115"/>
      <c r="H33" s="115"/>
      <c r="I33" s="115"/>
    </row>
    <row r="34" spans="1:9" s="107" customFormat="1" ht="15">
      <c r="A34" s="662"/>
      <c r="B34" s="715"/>
      <c r="C34" s="715"/>
      <c r="D34" s="715"/>
      <c r="E34" s="715"/>
      <c r="F34" s="715"/>
      <c r="G34" s="715"/>
      <c r="H34" s="715"/>
      <c r="I34" s="715"/>
    </row>
    <row r="35" spans="1:9" s="107" customFormat="1" ht="15">
      <c r="A35" s="662" t="s">
        <v>894</v>
      </c>
      <c r="B35" s="716"/>
      <c r="C35" s="716"/>
      <c r="D35" s="716"/>
      <c r="E35" s="716"/>
      <c r="F35" s="716"/>
      <c r="G35" s="716"/>
      <c r="H35" s="716"/>
      <c r="I35" s="716"/>
    </row>
    <row r="36" spans="1:9" s="107" customFormat="1" ht="15.75" customHeight="1">
      <c r="A36" s="663"/>
      <c r="B36" s="670" t="s">
        <v>952</v>
      </c>
      <c r="C36" s="670"/>
      <c r="D36" s="670"/>
      <c r="E36" s="670"/>
      <c r="F36" s="670"/>
      <c r="G36" s="670"/>
      <c r="H36" s="670"/>
      <c r="I36" s="670"/>
    </row>
    <row r="37" spans="1:9" s="107" customFormat="1" ht="15.75" customHeight="1">
      <c r="A37" s="663"/>
      <c r="B37" s="670" t="s">
        <v>952</v>
      </c>
      <c r="C37" s="670"/>
      <c r="D37" s="670"/>
      <c r="E37" s="670"/>
      <c r="F37" s="670"/>
      <c r="G37" s="670"/>
      <c r="H37" s="670"/>
      <c r="I37" s="670"/>
    </row>
    <row r="38" spans="1:9" s="107" customFormat="1" ht="15.75" customHeight="1">
      <c r="A38" s="663"/>
      <c r="B38" s="670" t="s">
        <v>952</v>
      </c>
      <c r="C38" s="670"/>
      <c r="D38" s="670"/>
      <c r="E38" s="670"/>
      <c r="F38" s="670"/>
      <c r="G38" s="670"/>
      <c r="H38" s="670"/>
      <c r="I38" s="670"/>
    </row>
    <row r="39" spans="1:9" s="107" customFormat="1" ht="15.75" customHeight="1">
      <c r="A39" s="663"/>
      <c r="B39" s="670" t="s">
        <v>952</v>
      </c>
      <c r="C39" s="670"/>
      <c r="D39" s="670"/>
      <c r="E39" s="670"/>
      <c r="F39" s="670"/>
      <c r="G39" s="670"/>
      <c r="H39" s="670"/>
      <c r="I39" s="670"/>
    </row>
    <row r="40" spans="1:9" s="107" customFormat="1" ht="15">
      <c r="A40" s="663"/>
      <c r="B40" s="670"/>
      <c r="C40" s="670"/>
      <c r="D40" s="670"/>
      <c r="E40" s="670"/>
      <c r="F40" s="670"/>
      <c r="G40" s="670"/>
      <c r="H40" s="670"/>
      <c r="I40" s="670"/>
    </row>
    <row r="41" spans="1:9" s="107" customFormat="1" ht="15">
      <c r="A41" s="663"/>
      <c r="B41" s="670"/>
      <c r="C41" s="670"/>
      <c r="D41" s="670"/>
      <c r="E41" s="670"/>
      <c r="F41" s="670"/>
      <c r="G41" s="670"/>
      <c r="H41" s="670"/>
      <c r="I41" s="670"/>
    </row>
    <row r="42" spans="1:9" s="107" customFormat="1" ht="15">
      <c r="A42" s="663"/>
      <c r="B42" s="670"/>
      <c r="C42" s="670"/>
      <c r="D42" s="670"/>
      <c r="E42" s="670"/>
      <c r="F42" s="670"/>
      <c r="G42" s="670"/>
      <c r="H42" s="670"/>
      <c r="I42" s="670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101367</v>
      </c>
      <c r="D6" s="644">
        <f aca="true" t="shared" si="0" ref="D6:D15">C6-E6</f>
        <v>0</v>
      </c>
      <c r="E6" s="643">
        <f>'1-Баланс'!G95</f>
        <v>101367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25165</v>
      </c>
      <c r="D7" s="644">
        <f t="shared" si="0"/>
        <v>14469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600</v>
      </c>
      <c r="D8" s="644">
        <f t="shared" si="0"/>
        <v>0</v>
      </c>
      <c r="E8" s="643">
        <f>ABS('2-Отчет за доходите'!C44)-ABS('2-Отчет за доходите'!G44)</f>
        <v>600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551</v>
      </c>
      <c r="D9" s="644">
        <f t="shared" si="0"/>
        <v>1</v>
      </c>
      <c r="E9" s="643">
        <f>'3-Отчет за паричния поток'!C45</f>
        <v>550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2827</v>
      </c>
      <c r="D10" s="644">
        <f t="shared" si="0"/>
        <v>0</v>
      </c>
      <c r="E10" s="643">
        <f>'3-Отчет за паричния поток'!C46</f>
        <v>2827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25165</v>
      </c>
      <c r="D11" s="644">
        <f t="shared" si="0"/>
        <v>0</v>
      </c>
      <c r="E11" s="643">
        <f>'4-Отчет за собствения капитал'!L34</f>
        <v>25165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2021-08-27T13:25:06Z</dcterms:modified>
  <cp:category/>
  <cp:version/>
  <cp:contentType/>
  <cp:contentStatus/>
</cp:coreProperties>
</file>