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<sst xmlns="http://schemas.openxmlformats.org/spreadsheetml/2006/main" count="4192" uniqueCount="974">
  <si>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</si>
  <si>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</si>
  <si>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</si>
  <si>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</si>
  <si>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</si>
  <si>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</si>
  <si>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</si>
  <si>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</si>
  <si>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</si>
  <si>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</si>
  <si>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</si>
  <si>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</si>
  <si>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</si>
  <si>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</si>
  <si>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</si>
  <si>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</si>
  <si>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</si>
  <si>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</si>
  <si>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</si>
  <si>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</si>
  <si>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</si>
  <si>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</si>
  <si>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</si>
  <si>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</si>
  <si>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</si>
  <si>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</si>
  <si>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</si>
  <si>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</si>
  <si>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</si>
  <si>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</si>
  <si>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</si>
  <si>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</si>
  <si>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</si>
  <si>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</si>
  <si>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</si>
  <si>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</si>
  <si>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</si>
  <si>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</si>
  <si>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</si>
  <si>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</si>
  <si>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</si>
  <si>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</si>
  <si>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</si>
  <si>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</si>
  <si>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</si>
  <si>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</si>
  <si>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</si>
  <si>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</si>
  <si>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</si>
  <si>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</si>
  <si>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</si>
  <si>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</si>
  <si>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</si>
  <si>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</si>
  <si>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</si>
  <si>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</si>
  <si>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</si>
  <si>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</si>
  <si>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</si>
  <si>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</si>
  <si>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</si>
  <si>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</si>
  <si>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</si>
  <si>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</si>
  <si>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</si>
  <si>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</si>
  <si>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</si>
  <si>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</si>
  <si>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</si>
  <si>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</si>
  <si>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</si>
  <si>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</si>
  <si>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</si>
  <si>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</si>
  <si>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</si>
  <si>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</si>
  <si>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</si>
  <si>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</si>
  <si>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</si>
  <si>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</si>
  <si>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</si>
  <si>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</si>
  <si>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</si>
  <si>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</si>
  <si>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</si>
  <si>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</si>
  <si>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</si>
  <si>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</si>
  <si>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</si>
  <si>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</si>
  <si>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</si>
  <si>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</si>
  <si>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</si>
  <si>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</si>
  <si>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</si>
  <si>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</si>
  <si>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</si>
  <si>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</si>
  <si>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</si>
  <si>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</si>
  <si>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</si>
  <si>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</si>
  <si>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</si>
  <si>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</si>
  <si>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</si>
  <si>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</si>
  <si>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</si>
  <si>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</si>
  <si>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</si>
  <si>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</si>
  <si>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</si>
  <si>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</si>
  <si>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</si>
  <si>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</si>
  <si>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</si>
  <si>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</si>
  <si>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</si>
  <si>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</si>
  <si>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</si>
  <si>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</si>
  <si>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</si>
  <si>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</si>
  <si>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</si>
  <si>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</si>
  <si>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</si>
  <si>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</si>
  <si>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</si>
  <si>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</si>
  <si>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</si>
  <si>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</si>
  <si>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</si>
  <si>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</si>
  <si>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</si>
  <si>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</si>
  <si>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</si>
  <si>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</si>
  <si>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</si>
  <si>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</si>
  <si>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</si>
  <si>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</si>
  <si>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</si>
  <si>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</si>
  <si>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</si>
  <si>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</si>
  <si>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</si>
  <si>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</si>
  <si>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</si>
  <si>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</si>
  <si>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</si>
  <si>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</si>
  <si>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</si>
  <si>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</si>
  <si>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</si>
  <si>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</si>
  <si>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</si>
  <si>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</si>
  <si>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</si>
  <si>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</si>
  <si>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</si>
  <si>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</si>
  <si>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</si>
  <si>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</si>
  <si>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</si>
  <si>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</si>
  <si>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</si>
  <si>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</si>
  <si>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</si>
  <si>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</si>
  <si>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</si>
  <si>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</si>
  <si>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</si>
  <si>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</si>
  <si>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</si>
  <si>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</si>
  <si>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</si>
  <si>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</si>
  <si>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</si>
  <si>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</si>
  <si>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</si>
  <si>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</si>
  <si>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</si>
  <si>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</si>
  <si>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</si>
  <si>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</si>
  <si>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</si>
  <si>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</si>
  <si>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</si>
  <si>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</si>
  <si>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</si>
  <si>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</si>
  <si>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</si>
  <si>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</si>
  <si>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</si>
  <si>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</si>
  <si>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</si>
  <si>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</si>
  <si>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</si>
  <si>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</si>
  <si>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</si>
  <si>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</si>
  <si>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</si>
  <si>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</si>
  <si>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</si>
  <si>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</si>
  <si>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</si>
  <si>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</si>
  <si>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</si>
  <si>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</si>
  <si>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</si>
  <si>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</si>
  <si>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</si>
  <si>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</si>
  <si>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</si>
  <si>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</si>
  <si>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</si>
  <si>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</si>
  <si>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</si>
  <si>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</si>
  <si>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</si>
  <si>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</si>
  <si>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</si>
  <si>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</si>
  <si>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</si>
  <si>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</si>
  <si>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</si>
  <si>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</si>
  <si>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</si>
  <si>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</si>
  <si>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</si>
  <si>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</si>
  <si>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</si>
  <si>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</si>
  <si>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</si>
  <si>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</si>
  <si>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</si>
  <si>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</si>
  <si>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</si>
  <si>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</si>
  <si>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</si>
  <si>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</si>
  <si>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</si>
  <si>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</si>
  <si>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</si>
  <si>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</si>
  <si>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</si>
  <si>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</si>
  <si>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</si>
  <si>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</si>
  <si>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</si>
  <si>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</si>
  <si>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</si>
  <si>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</si>
  <si>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</si>
  <si>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</si>
  <si>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</si>
  <si>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</si>
  <si>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</si>
  <si>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</si>
  <si>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</si>
  <si>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</si>
  <si>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</si>
  <si>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</si>
  <si>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</si>
  <si>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</si>
  <si>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</si>
  <si>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</si>
  <si>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</si>
  <si>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</si>
  <si>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</si>
  <si>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</si>
  <si>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</si>
  <si>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</si>
  <si>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</si>
  <si>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</si>
  <si>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</si>
  <si>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</si>
  <si>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</si>
  <si>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</si>
  <si>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</si>
  <si>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</si>
  <si>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</si>
  <si>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</si>
  <si>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</si>
  <si>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</si>
  <si>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</si>
  <si>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</si>
  <si>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</si>
  <si>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</si>
  <si>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</si>
  <si>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</si>
  <si>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</si>
  <si>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</si>
  <si>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</si>
  <si>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</si>
  <si>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</si>
  <si>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</si>
  <si>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</si>
  <si>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</si>
  <si>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</si>
  <si>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</si>
  <si>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</si>
  <si>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</si>
  <si>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</si>
  <si>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</si>
  <si>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</si>
  <si>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</si>
  <si>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</si>
  <si>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</si>
  <si>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</si>
  <si>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</si>
  <si>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</si>
  <si>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</si>
  <si>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</si>
  <si>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</si>
  <si>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</si>
  <si>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</si>
  <si>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</si>
  <si>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</si>
  <si>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</si>
  <si>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</si>
  <si>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</si>
  <si>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</si>
  <si>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</si>
  <si>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</si>
  <si>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</si>
  <si>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</si>
  <si>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</si>
  <si>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</si>
  <si>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</si>
  <si>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</si>
  <si>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</si>
  <si>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</si>
  <si>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</si>
  <si>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</si>
  <si>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</si>
  <si>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</si>
  <si>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</si>
  <si>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</si>
  <si>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</si>
  <si>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</si>
  <si>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</si>
  <si>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</si>
  <si>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</si>
  <si>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</si>
  <si>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</si>
  <si>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</si>
  <si>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</si>
  <si>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</si>
  <si>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</si>
  <si>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</si>
  <si>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</si>
  <si>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</si>
  <si>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</si>
  <si>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</si>
  <si>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</si>
  <si>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</si>
  <si>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</si>
  <si>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</si>
  <si>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</si>
  <si>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</si>
  <si>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</si>
  <si>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</si>
  <si>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</si>
  <si>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</si>
  <si>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</si>
  <si>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</si>
  <si>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</si>
  <si>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</si>
  <si>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</si>
  <si>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</si>
  <si>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</si>
  <si>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</si>
  <si>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</si>
  <si>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</si>
  <si>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</si>
  <si>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</si>
  <si>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</si>
  <si>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</si>
  <si>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</si>
  <si>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</si>
  <si>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</si>
  <si>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</si>
  <si>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</si>
  <si>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</si>
  <si>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</si>
  <si>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</si>
  <si>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</si>
  <si>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</si>
  <si>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</si>
  <si>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</si>
  <si>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</si>
  <si>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</si>
  <si>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</si>
  <si>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</si>
  <si>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</si>
  <si>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</si>
  <si>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</si>
  <si>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</si>
  <si>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</si>
  <si>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</si>
  <si>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</si>
  <si>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</si>
  <si>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</si>
  <si>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</si>
  <si>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</si>
  <si>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</si>
  <si>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</si>
  <si>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</si>
  <si>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</si>
  <si>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</si>
  <si>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</si>
  <si>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</si>
  <si>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</si>
  <si>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</si>
  <si>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</si>
  <si>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</si>
  <si>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</si>
  <si>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</si>
  <si>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</si>
  <si>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</si>
  <si>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</si>
  <si>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</si>
  <si>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</si>
  <si>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</si>
  <si>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</si>
  <si>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</si>
  <si>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</si>
  <si>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</si>
  <si>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</si>
  <si>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</si>
  <si>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</si>
  <si>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</si>
  <si>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</si>
  <si>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</si>
  <si>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</si>
  <si>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</si>
  <si>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</si>
  <si>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</si>
  <si>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</si>
  <si>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</si>
  <si>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</si>
  <si>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</si>
  <si>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</si>
  <si>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</si>
  <si>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</si>
  <si>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</si>
  <si>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</si>
  <si>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</si>
  <si>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</si>
  <si>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</si>
  <si>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</si>
  <si>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</si>
  <si>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</si>
  <si>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</si>
  <si>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</si>
  <si>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</si>
  <si>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</si>
  <si>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</si>
  <si>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</si>
  <si>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</si>
  <si>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</si>
  <si>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</si>
  <si>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</si>
  <si>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</si>
  <si>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</si>
  <si>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</si>
  <si>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</si>
  <si>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</si>
  <si>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</si>
  <si>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</si>
  <si>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</si>
  <si>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</si>
  <si>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</si>
  <si>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</si>
  <si>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</si>
  <si>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</si>
  <si>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</si>
  <si>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</si>
  <si>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</si>
  <si>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</si>
  <si>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</si>
  <si>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</si>
  <si>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</si>
  <si>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</si>
  <si>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</si>
  <si>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</si>
  <si>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</si>
  <si>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</si>
  <si>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</si>
  <si>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</si>
  <si>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</si>
  <si>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</si>
  <si>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</si>
  <si>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</si>
  <si>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</si>
  <si>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</si>
  <si>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</si>
  <si>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</si>
  <si>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</si>
  <si>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</si>
  <si>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</si>
  <si>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</si>
  <si>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</si>
  <si>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</si>
  <si>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</si>
  <si>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</si>
  <si>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</si>
  <si>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</si>
  <si>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</si>
  <si>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</si>
  <si>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</si>
  <si>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</si>
  <si>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</si>
  <si>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</si>
  <si>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</si>
  <si>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</si>
  <si>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</si>
  <si>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</si>
  <si>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</si>
  <si>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</si>
  <si>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</si>
  <si>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</si>
  <si>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</si>
  <si>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</si>
  <si>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</si>
  <si>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</si>
  <si>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</si>
  <si>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</si>
  <si>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</si>
  <si>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</si>
  <si>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</si>
  <si>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</si>
  <si>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</si>
  <si>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</si>
  <si>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</si>
  <si>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</si>
  <si>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</si>
  <si>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</si>
  <si>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</si>
  <si>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</si>
  <si>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</si>
  <si>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</si>
  <si>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</si>
  <si>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</si>
  <si>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</si>
  <si>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</si>
  <si>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</si>
  <si>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</si>
  <si>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</si>
  <si>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</si>
  <si>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</si>
  <si>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</si>
  <si>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</si>
  <si>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</si>
  <si>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</si>
  <si>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</si>
  <si>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</si>
  <si>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</si>
  <si>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</si>
  <si>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</si>
  <si>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</si>
  <si>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</si>
  <si>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</si>
  <si>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</si>
  <si>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</si>
  <si>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</si>
  <si>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</si>
  <si>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</si>
  <si>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</si>
  <si>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</si>
  <si>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</si>
  <si>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</si>
  <si>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</si>
  <si>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</si>
  <si>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</si>
  <si>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</si>
  <si>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</si>
  <si>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</si>
  <si>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</si>
  <si>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</si>
  <si>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</si>
  <si>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</si>
  <si>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</si>
  <si>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</si>
  <si>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</si>
  <si>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</si>
  <si>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</si>
  <si>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</si>
  <si>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</si>
  <si>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</si>
  <si>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</si>
  <si>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</si>
  <si>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</si>
  <si>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</si>
  <si>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</si>
  <si>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</si>
  <si>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</si>
  <si>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</si>
  <si>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</si>
  <si>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</si>
  <si>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</si>
  <si>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</si>
  <si>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</si>
  <si>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</si>
  <si>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</si>
  <si>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</si>
  <si>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</si>
  <si>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</si>
  <si>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</si>
  <si>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</si>
  <si>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</si>
  <si>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</si>
  <si>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</si>
  <si>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</si>
  <si>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</si>
  <si>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</si>
  <si>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</si>
  <si>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</si>
  <si>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</si>
  <si>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</si>
  <si>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</si>
  <si>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</si>
  <si>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</si>
  <si>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</si>
  <si>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</si>
  <si>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</si>
  <si>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</si>
  <si>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</si>
  <si>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</si>
  <si>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</si>
  <si>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</si>
  <si>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</si>
  <si>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</si>
  <si>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</si>
  <si>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</si>
  <si>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</si>
  <si>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</si>
  <si>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</si>
  <si>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</si>
  <si>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</si>
  <si>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</si>
  <si>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</si>
  <si>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</si>
  <si>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</si>
  <si>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</si>
  <si>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</si>
  <si>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</si>
  <si>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</si>
  <si>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</si>
  <si>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</si>
  <si>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</si>
  <si>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</si>
  <si>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</si>
  <si>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</si>
  <si>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</si>
  <si>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</si>
  <si>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</si>
  <si>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</si>
  <si>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</si>
  <si>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</si>
  <si>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</si>
  <si>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</si>
  <si>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</si>
  <si>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</si>
  <si>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</si>
  <si>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</si>
  <si>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</si>
  <si>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</si>
  <si>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</si>
  <si>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</si>
  <si>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</si>
  <si>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</si>
  <si>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</si>
  <si>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</si>
  <si>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</si>
  <si>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</si>
  <si>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</si>
  <si>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</si>
  <si>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</si>
  <si>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</si>
  <si>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</si>
  <si>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</si>
  <si>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</si>
  <si>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</si>
  <si>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</si>
  <si>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</si>
  <si>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</si>
  <si>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</si>
  <si>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</si>
  <si>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</si>
  <si>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</si>
  <si>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</si>
  <si>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</si>
  <si>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</si>
  <si>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</si>
  <si>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</si>
  <si>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</si>
  <si>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</si>
  <si>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</si>
  <si>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</si>
  <si>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</si>
  <si>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</si>
  <si>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</si>
  <si>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</si>
  <si>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</si>
  <si>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</si>
  <si>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</si>
  <si>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</si>
  <si>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</si>
  <si>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</si>
  <si>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</si>
  <si>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</si>
  <si>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</si>
  <si>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</si>
  <si>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</si>
  <si>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</si>
  <si>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</si>
  <si>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</si>
  <si>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</si>
  <si>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</si>
  <si>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</si>
  <si>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</si>
  <si>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</si>
  <si>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</si>
  <si>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</si>
  <si>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</si>
  <si>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</si>
  <si>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</si>
  <si>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</si>
  <si>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</si>
  <si>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</si>
  <si>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</si>
  <si>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</si>
  <si>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</si>
  <si>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</si>
  <si>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</si>
  <si>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</si>
  <si>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</si>
  <si>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</si>
  <si>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</si>
  <si>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</si>
  <si>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</si>
  <si>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</si>
  <si>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</si>
  <si>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</si>
  <si>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</si>
  <si>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</si>
  <si>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</si>
  <si>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</si>
  <si>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</si>
  <si>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</si>
  <si>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</si>
  <si>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</si>
  <si>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</si>
  <si>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</si>
  <si>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</si>
  <si>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</si>
  <si>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</si>
  <si>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</si>
  <si>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</si>
  <si>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</si>
  <si>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</si>
  <si>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</si>
  <si>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</si>
  <si>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</si>
  <si>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</si>
  <si>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</si>
  <si>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</si>
  <si>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</si>
  <si>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</si>
  <si>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</si>
  <si>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</si>
  <si>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</si>
  <si>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</si>
  <si>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</si>
  <si>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</si>
  <si>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</si>
  <si>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</si>
  <si>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</si>
  <si>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</si>
  <si>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</si>
  <si>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</si>
  <si>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</si>
  <si>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</si>
  <si>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</si>
  <si>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</si>
  <si>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</si>
  <si>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</si>
  <si>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</si>
  <si>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</si>
  <si>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</si>
  <si>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</si>
  <si>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</si>
  <si>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</si>
  <si>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</si>
  <si>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</si>
  <si>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</si>
  <si>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</si>
  <si>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</si>
  <si>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</si>
  <si>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</si>
  <si>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</si>
  <si>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</si>
  <si>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</si>
  <si>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</si>
  <si>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</si>
  <si>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</si>
  <si>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</si>
  <si>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</si>
  <si>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</si>
  <si>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</si>
  <si>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</si>
  <si>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</si>
  <si>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</si>
  <si>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</si>
  <si>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</si>
  <si>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</si>
  <si>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</si>
  <si>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</si>
  <si>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</si>
  <si>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</si>
  <si>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</si>
  <si>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</si>
  <si>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</si>
  <si>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</si>
  <si>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</si>
  <si>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</si>
  <si>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</si>
  <si>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</si>
  <si>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</si>
  <si>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</si>
  <si>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</si>
  <si>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</si>
  <si>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</si>
  <si>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</si>
  <si>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</si>
  <si>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</si>
  <si>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</si>
  <si>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</si>
  <si>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</si>
  <si>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</si>
  <si>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</si>
  <si>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</si>
  <si>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</si>
  <si>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</si>
  <si>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</si>
  <si>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</si>
  <si>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</si>
  <si>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</si>
  <si>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</si>
  <si>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</si>
  <si>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</si>
  <si>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</si>
  <si>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</si>
  <si>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</si>
  <si>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</si>
  <si>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</si>
  <si>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</si>
  <si>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</si>
  <si>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</si>
  <si>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</si>
  <si>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</si>
  <si>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</si>
  <si>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</si>
  <si>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</si>
  <si>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</si>
  <si>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</si>
  <si>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</si>
  <si>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</si>
  <si>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</si>
  <si>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</si>
  <si>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</si>
  <si>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</si>
  <si>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</si>
  <si>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</si>
  <si>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</si>
  <si>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</si>
  <si>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</si>
  <si>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</si>
  <si>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</si>
  <si>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</si>
  <si>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</si>
  <si>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</si>
  <si>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</si>
  <si>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</si>
  <si>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</si>
  <si>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</si>
  <si>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</si>
  <si>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</si>
  <si>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</si>
  <si>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</si>
  <si>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</si>
  <si>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</si>
  <si>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</si>
  <si>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</si>
  <si>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</si>
  <si>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</si>
  <si>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</si>
  <si>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</si>
  <si>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</si>
  <si>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</si>
  <si>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</si>
  <si>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</si>
  <si>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</si>
  <si>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</si>
  <si>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</si>
  <si>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</si>
  <si>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</si>
  <si>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</si>
  <si>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</si>
  <si>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</si>
  <si>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</si>
  <si>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</si>
  <si>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</si>
  <si>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</si>
  <si>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</si>
  <si>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</si>
  <si>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</si>
  <si>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</si>
  <si>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</si>
  <si>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</si>
  <si>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</si>
  <si>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</si>
  <si>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</si>
  <si>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</si>
  <si>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</si>
  <si>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</si>
  <si>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</si>
  <si>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</si>
  <si>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</si>
  <si>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</si>
  <si>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</si>
  <si>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</si>
  <si>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</si>
  <si>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</si>
  <si>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</si>
  <si>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</si>
  <si>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</si>
  <si>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</si>
  <si>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</si>
  <si>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</si>
  <si>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</si>
  <si>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</si>
  <si>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</si>
  <si>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</si>
  <si>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</si>
  <si>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</si>
  <si>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</si>
  <si>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</si>
  <si>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</si>
  <si>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</si>
  <si>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</si>
  <si>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</si>
  <si>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</si>
  <si>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</si>
  <si>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</si>
  <si>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</si>
  <si>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</si>
  <si>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</si>
  <si>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</si>
  <si>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</si>
  <si>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</si>
  <si>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</si>
  <si>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</si>
  <si>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</si>
  <si>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</si>
  <si>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</si>
  <si>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</si>
  <si>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office@severkoop.com</t>
  </si>
  <si>
    <t>www.severkoop.com</t>
  </si>
  <si>
    <t>Е.ПЕЕВА</t>
  </si>
  <si>
    <t>СЧЕТОВОДИТЕЛ</t>
  </si>
  <si>
    <t>www.extri.bg</t>
  </si>
  <si>
    <t>02/944 06 99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</si>
</sst>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43706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Е.ПЕЕВА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43646</v>
      </c>
    </row>
    <row r="11" spans="1:2" ht="15">
      <c r="A11" s="7" t="s">
        <v>950</v>
      </c>
      <c r="B11" s="547">
        <v>43706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973</v>
      </c>
    </row>
    <row r="22" spans="1:2" ht="15">
      <c r="A22" s="10" t="s">
        <v>891</v>
      </c>
      <c r="B22" s="548" t="s">
        <v>973</v>
      </c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972</v>
      </c>
    </row>
    <row r="26" spans="1:2" ht="15">
      <c r="A26" s="10" t="s">
        <v>943</v>
      </c>
      <c r="B26" s="548" t="s">
        <v>970</v>
      </c>
    </row>
    <row r="27" spans="1:2" ht="15">
      <c r="A27" s="10" t="s">
        <v>944</v>
      </c>
      <c r="B27" s="548" t="s">
        <v>971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4.962264150943396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0.03491613931052795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0.009649251540945113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0.007539128939170982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0.8008758371973209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2.149712902499437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2.1353298806575096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0.45079936951137134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0.0009288448547624409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0.00849495111396057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0.001519292143635217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0.6717317721574153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3.6185334336416344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0.7813174842815372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1439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0.06368101960437227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0.5972981666130589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44.03231017770598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1698</v>
      </c>
    </row>
    <row r="4" spans="1:8" ht="1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1238</v>
      </c>
    </row>
    <row r="5" spans="1:8" ht="1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1259</v>
      </c>
    </row>
    <row r="6" spans="1:8" ht="1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333</v>
      </c>
    </row>
    <row r="7" spans="1:8" ht="1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34</v>
      </c>
    </row>
    <row r="8" spans="1:8" ht="1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</v>
      </c>
    </row>
    <row r="9" spans="1:8" ht="1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4567</v>
      </c>
    </row>
    <row r="12" spans="1:8" ht="1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14063</v>
      </c>
    </row>
    <row r="13" spans="1:8" ht="1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78</v>
      </c>
    </row>
    <row r="15" spans="1:8" ht="1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78</v>
      </c>
    </row>
    <row r="19" spans="1:8" ht="1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9443</v>
      </c>
    </row>
    <row r="20" spans="1:8" ht="1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9443</v>
      </c>
    </row>
    <row r="22" spans="1:8" ht="1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28279</v>
      </c>
    </row>
    <row r="42" spans="1:8" ht="1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</v>
      </c>
    </row>
    <row r="45" spans="1:8" ht="1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</v>
      </c>
    </row>
    <row r="49" spans="1:8" ht="1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</v>
      </c>
    </row>
    <row r="50" spans="1:8" ht="1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45</v>
      </c>
    </row>
    <row r="51" spans="1:8" ht="1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18722</v>
      </c>
    </row>
    <row r="52" spans="1:8" ht="1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40710</v>
      </c>
    </row>
    <row r="53" spans="1:8" ht="1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352</v>
      </c>
    </row>
    <row r="55" spans="1:8" ht="1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</v>
      </c>
    </row>
    <row r="56" spans="1:8" ht="1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59848</v>
      </c>
    </row>
    <row r="58" spans="1:8" ht="1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1015</v>
      </c>
    </row>
    <row r="59" spans="1:8" ht="1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1015</v>
      </c>
    </row>
    <row r="62" spans="1:8" ht="1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14968</v>
      </c>
    </row>
    <row r="64" spans="1:8" ht="1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15983</v>
      </c>
    </row>
    <row r="65" spans="1:8" ht="1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30</v>
      </c>
    </row>
    <row r="67" spans="1:8" ht="1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33</v>
      </c>
    </row>
    <row r="70" spans="1:8" ht="1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502</v>
      </c>
    </row>
    <row r="71" spans="1:8" ht="1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76375</v>
      </c>
    </row>
    <row r="72" spans="1:8" ht="1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104654</v>
      </c>
    </row>
    <row r="73" spans="1:8" ht="1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5557</v>
      </c>
    </row>
    <row r="88" spans="1:8" ht="1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7944</v>
      </c>
    </row>
    <row r="89" spans="1:8" ht="1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-3903</v>
      </c>
    </row>
    <row r="90" spans="1:8" ht="1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1516</v>
      </c>
    </row>
    <row r="91" spans="1:8" ht="1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-789</v>
      </c>
    </row>
    <row r="92" spans="1:8" ht="1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4768</v>
      </c>
    </row>
    <row r="94" spans="1:8" ht="1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22597</v>
      </c>
    </row>
    <row r="95" spans="1:8" ht="1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289</v>
      </c>
    </row>
    <row r="96" spans="1:8" ht="1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4104</v>
      </c>
    </row>
    <row r="98" spans="1:8" ht="1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42000</v>
      </c>
    </row>
    <row r="101" spans="1:8" ht="1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46104</v>
      </c>
    </row>
    <row r="103" spans="1:8" ht="1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136</v>
      </c>
    </row>
    <row r="106" spans="1:8" ht="1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46240</v>
      </c>
    </row>
    <row r="108" spans="1:8" ht="1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843</v>
      </c>
    </row>
    <row r="110" spans="1:8" ht="1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34685</v>
      </c>
    </row>
    <row r="111" spans="1:8" ht="1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18189</v>
      </c>
    </row>
    <row r="113" spans="1:8" ht="1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16467</v>
      </c>
    </row>
    <row r="114" spans="1:8" ht="1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</v>
      </c>
    </row>
    <row r="116" spans="1:8" ht="1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12</v>
      </c>
    </row>
    <row r="118" spans="1:8" ht="1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35528</v>
      </c>
    </row>
    <row r="121" spans="1:8" ht="1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35528</v>
      </c>
    </row>
    <row r="125" spans="1:8" ht="1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104654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</v>
      </c>
    </row>
    <row r="128" spans="1:8" ht="1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147</v>
      </c>
    </row>
    <row r="129" spans="1:8" ht="1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418</v>
      </c>
    </row>
    <row r="130" spans="1:8" ht="1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48</v>
      </c>
    </row>
    <row r="131" spans="1:8" ht="1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</v>
      </c>
    </row>
    <row r="132" spans="1:8" ht="1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434</v>
      </c>
    </row>
    <row r="135" spans="1:8" ht="1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406</v>
      </c>
    </row>
    <row r="136" spans="1:8" ht="1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1058</v>
      </c>
    </row>
    <row r="138" spans="1:8" ht="1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1439</v>
      </c>
    </row>
    <row r="139" spans="1:8" ht="1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1363</v>
      </c>
    </row>
    <row r="140" spans="1:8" ht="1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22</v>
      </c>
    </row>
    <row r="142" spans="1:8" ht="1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2824</v>
      </c>
    </row>
    <row r="143" spans="1:8" ht="1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3882</v>
      </c>
    </row>
    <row r="144" spans="1:8" ht="1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3882</v>
      </c>
    </row>
    <row r="148" spans="1:8" ht="1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16</v>
      </c>
    </row>
    <row r="155" spans="1:8" ht="1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3882</v>
      </c>
    </row>
    <row r="157" spans="1:8" ht="1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48</v>
      </c>
    </row>
    <row r="160" spans="1:8" ht="1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111</v>
      </c>
    </row>
    <row r="161" spans="1:8" ht="1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159</v>
      </c>
    </row>
    <row r="162" spans="1:8" ht="1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2115</v>
      </c>
    </row>
    <row r="165" spans="1:8" ht="1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835</v>
      </c>
    </row>
    <row r="167" spans="1:8" ht="1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2950</v>
      </c>
    </row>
    <row r="170" spans="1:8" ht="1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3109</v>
      </c>
    </row>
    <row r="171" spans="1:8" ht="1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773</v>
      </c>
    </row>
    <row r="172" spans="1:8" ht="1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3109</v>
      </c>
    </row>
    <row r="175" spans="1:8" ht="1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773</v>
      </c>
    </row>
    <row r="176" spans="1:8" ht="1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773</v>
      </c>
    </row>
    <row r="177" spans="1:8" ht="1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789</v>
      </c>
    </row>
    <row r="179" spans="1:8" ht="1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3882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49</v>
      </c>
    </row>
    <row r="182" spans="1:8" ht="1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-88</v>
      </c>
    </row>
    <row r="183" spans="1:8" ht="1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-44</v>
      </c>
    </row>
    <row r="185" spans="1:8" ht="1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1836</v>
      </c>
    </row>
    <row r="186" spans="1:8" ht="1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-50</v>
      </c>
    </row>
    <row r="187" spans="1:8" ht="1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1702</v>
      </c>
    </row>
    <row r="192" spans="1:8" ht="1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-6426</v>
      </c>
    </row>
    <row r="195" spans="1:8" ht="1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889</v>
      </c>
    </row>
    <row r="196" spans="1:8" ht="1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25</v>
      </c>
    </row>
    <row r="197" spans="1:8" ht="1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-34429</v>
      </c>
    </row>
    <row r="198" spans="1:8" ht="1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8878</v>
      </c>
    </row>
    <row r="199" spans="1:8" ht="1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-31063</v>
      </c>
    </row>
    <row r="203" spans="1:8" ht="1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38822</v>
      </c>
    </row>
    <row r="206" spans="1:8" ht="1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-7734</v>
      </c>
    </row>
    <row r="207" spans="1:8" ht="1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-1686</v>
      </c>
    </row>
    <row r="209" spans="1:8" ht="1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-22</v>
      </c>
    </row>
    <row r="211" spans="1:8" ht="1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29380</v>
      </c>
    </row>
    <row r="212" spans="1:8" ht="1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19</v>
      </c>
    </row>
    <row r="213" spans="1:8" ht="1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</v>
      </c>
    </row>
    <row r="214" spans="1:8" ht="1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33</v>
      </c>
    </row>
    <row r="215" spans="1:8" ht="1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7944</v>
      </c>
    </row>
    <row r="351" spans="1:8" ht="1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-2</v>
      </c>
    </row>
    <row r="352" spans="1:8" ht="1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-2</v>
      </c>
    </row>
    <row r="353" spans="1:8" ht="1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7942</v>
      </c>
    </row>
    <row r="355" spans="1:8" ht="1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-789</v>
      </c>
    </row>
    <row r="356" spans="1:8" ht="1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1518</v>
      </c>
    </row>
    <row r="368" spans="1:8" ht="1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8671</v>
      </c>
    </row>
    <row r="369" spans="1:8" ht="1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8671</v>
      </c>
    </row>
    <row r="372" spans="1:8" ht="1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-3903</v>
      </c>
    </row>
    <row r="373" spans="1:8" ht="1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-3903</v>
      </c>
    </row>
    <row r="377" spans="1:8" ht="1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-3903</v>
      </c>
    </row>
    <row r="391" spans="1:8" ht="1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-3903</v>
      </c>
    </row>
    <row r="394" spans="1:8" ht="1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21870</v>
      </c>
    </row>
    <row r="417" spans="1:8" ht="1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-2</v>
      </c>
    </row>
    <row r="418" spans="1:8" ht="1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-2</v>
      </c>
    </row>
    <row r="419" spans="1:8" ht="1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21868</v>
      </c>
    </row>
    <row r="421" spans="1:8" ht="1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-789</v>
      </c>
    </row>
    <row r="422" spans="1:8" ht="1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1518</v>
      </c>
    </row>
    <row r="434" spans="1:8" ht="1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22597</v>
      </c>
    </row>
    <row r="435" spans="1:8" ht="1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22597</v>
      </c>
    </row>
    <row r="438" spans="1:8" ht="1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274</v>
      </c>
    </row>
    <row r="439" spans="1:8" ht="1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274</v>
      </c>
    </row>
    <row r="443" spans="1:8" ht="1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16</v>
      </c>
    </row>
    <row r="444" spans="1:8" ht="1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</v>
      </c>
    </row>
    <row r="456" spans="1:8" ht="1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289</v>
      </c>
    </row>
    <row r="457" spans="1:8" ht="1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289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3806</v>
      </c>
    </row>
    <row r="462" spans="1:8" ht="1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9225</v>
      </c>
    </row>
    <row r="463" spans="1:8" ht="1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5038</v>
      </c>
    </row>
    <row r="464" spans="1:8" ht="1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18069</v>
      </c>
    </row>
    <row r="470" spans="1:8" ht="1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11173</v>
      </c>
    </row>
    <row r="471" spans="1:8" ht="1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1568</v>
      </c>
    </row>
    <row r="476" spans="1:8" ht="1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1568</v>
      </c>
    </row>
    <row r="477" spans="1:8" ht="1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845</v>
      </c>
    </row>
    <row r="490" spans="1:8" ht="1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31655</v>
      </c>
    </row>
    <row r="491" spans="1:8" ht="1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404</v>
      </c>
    </row>
    <row r="492" spans="1:8" ht="1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827</v>
      </c>
    </row>
    <row r="493" spans="1:8" ht="1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2358</v>
      </c>
    </row>
    <row r="494" spans="1:8" ht="1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802</v>
      </c>
    </row>
    <row r="495" spans="1:8" ht="1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44</v>
      </c>
    </row>
    <row r="497" spans="1:8" ht="1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45</v>
      </c>
    </row>
    <row r="499" spans="1:8" ht="1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4480</v>
      </c>
    </row>
    <row r="500" spans="1:8" ht="1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2890</v>
      </c>
    </row>
    <row r="501" spans="1:8" ht="1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191</v>
      </c>
    </row>
    <row r="506" spans="1:8" ht="1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191</v>
      </c>
    </row>
    <row r="507" spans="1:8" ht="1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9443</v>
      </c>
    </row>
    <row r="520" spans="1:8" ht="1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17004</v>
      </c>
    </row>
    <row r="521" spans="1:8" ht="1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2512</v>
      </c>
    </row>
    <row r="522" spans="1:8" ht="1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8460</v>
      </c>
    </row>
    <row r="523" spans="1:8" ht="1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5031</v>
      </c>
    </row>
    <row r="524" spans="1:8" ht="1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16003</v>
      </c>
    </row>
    <row r="530" spans="1:8" ht="1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1568</v>
      </c>
    </row>
    <row r="536" spans="1:8" ht="1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1568</v>
      </c>
    </row>
    <row r="537" spans="1:8" ht="1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845</v>
      </c>
    </row>
    <row r="550" spans="1:8" ht="1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18416</v>
      </c>
    </row>
    <row r="551" spans="1:8" ht="1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1698</v>
      </c>
    </row>
    <row r="552" spans="1:8" ht="1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1592</v>
      </c>
    </row>
    <row r="553" spans="1:8" ht="1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2365</v>
      </c>
    </row>
    <row r="554" spans="1:8" ht="1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802</v>
      </c>
    </row>
    <row r="555" spans="1:8" ht="1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44</v>
      </c>
    </row>
    <row r="557" spans="1:8" ht="1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45</v>
      </c>
    </row>
    <row r="559" spans="1:8" ht="1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6546</v>
      </c>
    </row>
    <row r="560" spans="1:8" ht="1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14063</v>
      </c>
    </row>
    <row r="561" spans="1:8" ht="1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191</v>
      </c>
    </row>
    <row r="566" spans="1:8" ht="1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191</v>
      </c>
    </row>
    <row r="567" spans="1:8" ht="1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9443</v>
      </c>
    </row>
    <row r="580" spans="1:8" ht="1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30243</v>
      </c>
    </row>
    <row r="581" spans="1:8" ht="1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1698</v>
      </c>
    </row>
    <row r="642" spans="1:8" ht="1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1592</v>
      </c>
    </row>
    <row r="643" spans="1:8" ht="1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2365</v>
      </c>
    </row>
    <row r="644" spans="1:8" ht="1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802</v>
      </c>
    </row>
    <row r="645" spans="1:8" ht="1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44</v>
      </c>
    </row>
    <row r="647" spans="1:8" ht="1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45</v>
      </c>
    </row>
    <row r="649" spans="1:8" ht="1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6546</v>
      </c>
    </row>
    <row r="650" spans="1:8" ht="1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14063</v>
      </c>
    </row>
    <row r="651" spans="1:8" ht="1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191</v>
      </c>
    </row>
    <row r="656" spans="1:8" ht="1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191</v>
      </c>
    </row>
    <row r="657" spans="1:8" ht="1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9443</v>
      </c>
    </row>
    <row r="670" spans="1:8" ht="1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30243</v>
      </c>
    </row>
    <row r="671" spans="1:8" ht="1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505</v>
      </c>
    </row>
    <row r="673" spans="1:8" ht="1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1468</v>
      </c>
    </row>
    <row r="674" spans="1:8" ht="1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457</v>
      </c>
    </row>
    <row r="675" spans="1:8" ht="1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9</v>
      </c>
    </row>
    <row r="677" spans="1:8" ht="1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40</v>
      </c>
    </row>
    <row r="679" spans="1:8" ht="1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2479</v>
      </c>
    </row>
    <row r="680" spans="1:8" ht="1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120</v>
      </c>
    </row>
    <row r="686" spans="1:8" ht="1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120</v>
      </c>
    </row>
    <row r="687" spans="1:8" ht="1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2599</v>
      </c>
    </row>
    <row r="701" spans="1:8" ht="1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132</v>
      </c>
    </row>
    <row r="703" spans="1:8" ht="1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267</v>
      </c>
    </row>
    <row r="704" spans="1:8" ht="1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12</v>
      </c>
    </row>
    <row r="705" spans="1:8" ht="1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412</v>
      </c>
    </row>
    <row r="710" spans="1:8" ht="1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6</v>
      </c>
    </row>
    <row r="716" spans="1:8" ht="1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6</v>
      </c>
    </row>
    <row r="717" spans="1:8" ht="1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418</v>
      </c>
    </row>
    <row r="731" spans="1:8" ht="1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283</v>
      </c>
    </row>
    <row r="733" spans="1:8" ht="1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629</v>
      </c>
    </row>
    <row r="734" spans="1:8" ht="1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912</v>
      </c>
    </row>
    <row r="740" spans="1:8" ht="1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13</v>
      </c>
    </row>
    <row r="746" spans="1:8" ht="1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13</v>
      </c>
    </row>
    <row r="747" spans="1:8" ht="1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925</v>
      </c>
    </row>
    <row r="761" spans="1:8" ht="1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354</v>
      </c>
    </row>
    <row r="763" spans="1:8" ht="1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1106</v>
      </c>
    </row>
    <row r="764" spans="1:8" ht="1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469</v>
      </c>
    </row>
    <row r="765" spans="1:8" ht="1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10</v>
      </c>
    </row>
    <row r="767" spans="1:8" ht="1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40</v>
      </c>
    </row>
    <row r="769" spans="1:8" ht="1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1979</v>
      </c>
    </row>
    <row r="770" spans="1:8" ht="1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113</v>
      </c>
    </row>
    <row r="776" spans="1:8" ht="1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113</v>
      </c>
    </row>
    <row r="777" spans="1:8" ht="1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2092</v>
      </c>
    </row>
    <row r="791" spans="1:8" ht="1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354</v>
      </c>
    </row>
    <row r="853" spans="1:8" ht="1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1106</v>
      </c>
    </row>
    <row r="854" spans="1:8" ht="1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469</v>
      </c>
    </row>
    <row r="855" spans="1:8" ht="1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10</v>
      </c>
    </row>
    <row r="857" spans="1:8" ht="1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40</v>
      </c>
    </row>
    <row r="859" spans="1:8" ht="1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1979</v>
      </c>
    </row>
    <row r="860" spans="1:8" ht="1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113</v>
      </c>
    </row>
    <row r="866" spans="1:8" ht="1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113</v>
      </c>
    </row>
    <row r="867" spans="1:8" ht="1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2092</v>
      </c>
    </row>
    <row r="881" spans="1:8" ht="1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1698</v>
      </c>
    </row>
    <row r="882" spans="1:8" ht="1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1238</v>
      </c>
    </row>
    <row r="883" spans="1:8" ht="1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1259</v>
      </c>
    </row>
    <row r="884" spans="1:8" ht="1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333</v>
      </c>
    </row>
    <row r="885" spans="1:8" ht="1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34</v>
      </c>
    </row>
    <row r="887" spans="1:8" ht="1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5</v>
      </c>
    </row>
    <row r="889" spans="1:8" ht="1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4567</v>
      </c>
    </row>
    <row r="890" spans="1:8" ht="1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14063</v>
      </c>
    </row>
    <row r="891" spans="1:8" ht="1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78</v>
      </c>
    </row>
    <row r="896" spans="1:8" ht="1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78</v>
      </c>
    </row>
    <row r="897" spans="1:8" ht="1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9443</v>
      </c>
    </row>
    <row r="910" spans="1:8" ht="1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28151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</v>
      </c>
    </row>
    <row r="924" spans="1:8" ht="1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14</v>
      </c>
    </row>
    <row r="927" spans="1:8" ht="1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45</v>
      </c>
    </row>
    <row r="928" spans="1:8" ht="1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18722</v>
      </c>
    </row>
    <row r="929" spans="1:8" ht="1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40710</v>
      </c>
    </row>
    <row r="930" spans="1:8" ht="1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352</v>
      </c>
    </row>
    <row r="933" spans="1:8" ht="1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352</v>
      </c>
    </row>
    <row r="935" spans="1:8" ht="1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</v>
      </c>
    </row>
    <row r="938" spans="1:8" ht="1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</v>
      </c>
    </row>
    <row r="942" spans="1:8" ht="1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59848</v>
      </c>
    </row>
    <row r="943" spans="1:8" ht="1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59848</v>
      </c>
    </row>
    <row r="944" spans="1:8" ht="1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</v>
      </c>
    </row>
    <row r="956" spans="1:8" ht="1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14</v>
      </c>
    </row>
    <row r="959" spans="1:8" ht="1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45</v>
      </c>
    </row>
    <row r="960" spans="1:8" ht="1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18722</v>
      </c>
    </row>
    <row r="961" spans="1:8" ht="1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40710</v>
      </c>
    </row>
    <row r="962" spans="1:8" ht="1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352</v>
      </c>
    </row>
    <row r="965" spans="1:8" ht="1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352</v>
      </c>
    </row>
    <row r="967" spans="1:8" ht="1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</v>
      </c>
    </row>
    <row r="970" spans="1:8" ht="1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</v>
      </c>
    </row>
    <row r="974" spans="1:8" ht="1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59848</v>
      </c>
    </row>
    <row r="975" spans="1:8" ht="1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59848</v>
      </c>
    </row>
    <row r="976" spans="1:8" ht="1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4104</v>
      </c>
    </row>
    <row r="1013" spans="1:8" ht="1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4104</v>
      </c>
    </row>
    <row r="1014" spans="1:8" ht="1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42000</v>
      </c>
    </row>
    <row r="1020" spans="1:8" ht="1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46104</v>
      </c>
    </row>
    <row r="1023" spans="1:8" ht="1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</v>
      </c>
    </row>
    <row r="1025" spans="1:8" ht="1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</v>
      </c>
    </row>
    <row r="1028" spans="1:8" ht="1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843</v>
      </c>
    </row>
    <row r="1034" spans="1:8" ht="1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547</v>
      </c>
    </row>
    <row r="1036" spans="1:8" ht="1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296</v>
      </c>
    </row>
    <row r="1037" spans="1:8" ht="1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34681</v>
      </c>
    </row>
    <row r="1039" spans="1:8" ht="1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18189</v>
      </c>
    </row>
    <row r="1040" spans="1:8" ht="1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16467</v>
      </c>
    </row>
    <row r="1041" spans="1:8" ht="1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</v>
      </c>
    </row>
    <row r="1043" spans="1:8" ht="1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12</v>
      </c>
    </row>
    <row r="1044" spans="1:8" ht="1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</v>
      </c>
    </row>
    <row r="1046" spans="1:8" ht="1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</v>
      </c>
    </row>
    <row r="1047" spans="1:8" ht="1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35528</v>
      </c>
    </row>
    <row r="1050" spans="1:8" ht="1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81632</v>
      </c>
    </row>
    <row r="1051" spans="1:8" ht="1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</v>
      </c>
    </row>
    <row r="1068" spans="1:8" ht="1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</v>
      </c>
    </row>
    <row r="1071" spans="1:8" ht="1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843</v>
      </c>
    </row>
    <row r="1077" spans="1:8" ht="1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547</v>
      </c>
    </row>
    <row r="1079" spans="1:8" ht="1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296</v>
      </c>
    </row>
    <row r="1080" spans="1:8" ht="1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34681</v>
      </c>
    </row>
    <row r="1082" spans="1:8" ht="1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18189</v>
      </c>
    </row>
    <row r="1083" spans="1:8" ht="1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16467</v>
      </c>
    </row>
    <row r="1084" spans="1:8" ht="1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</v>
      </c>
    </row>
    <row r="1086" spans="1:8" ht="1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12</v>
      </c>
    </row>
    <row r="1087" spans="1:8" ht="1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12</v>
      </c>
    </row>
    <row r="1090" spans="1:8" ht="1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35528</v>
      </c>
    </row>
    <row r="1093" spans="1:8" ht="1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35528</v>
      </c>
    </row>
    <row r="1094" spans="1:8" ht="1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4104</v>
      </c>
    </row>
    <row r="1099" spans="1:8" ht="1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4104</v>
      </c>
    </row>
    <row r="1100" spans="1:8" ht="1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42000</v>
      </c>
    </row>
    <row r="1106" spans="1:8" ht="1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46104</v>
      </c>
    </row>
    <row r="1109" spans="1:8" ht="1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1</v>
      </c>
    </row>
    <row r="1132" spans="1:8" ht="1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-1</v>
      </c>
    </row>
    <row r="1133" spans="1:8" ht="1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46104</v>
      </c>
    </row>
    <row r="1137" spans="1:8" ht="1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2123598</v>
      </c>
    </row>
    <row r="1204" spans="1:8" ht="1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12750</v>
      </c>
    </row>
    <row r="1210" spans="1:8" ht="1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2136348</v>
      </c>
    </row>
    <row r="1211" spans="1:8" ht="1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15685</v>
      </c>
    </row>
    <row r="1246" spans="1:8" ht="1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13</v>
      </c>
    </row>
    <row r="1252" spans="1:8" ht="1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15698</v>
      </c>
    </row>
    <row r="1253" spans="1:8" ht="1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655</v>
      </c>
    </row>
    <row r="1260" spans="1:8" ht="1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655</v>
      </c>
    </row>
    <row r="1267" spans="1:8" ht="1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370</v>
      </c>
    </row>
    <row r="1274" spans="1:8" ht="1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370</v>
      </c>
    </row>
    <row r="1281" spans="1:8" ht="1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15970</v>
      </c>
    </row>
    <row r="1288" spans="1:8" ht="1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13</v>
      </c>
    </row>
    <row r="1294" spans="1:8" ht="1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15983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46" sqref="G4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1698</v>
      </c>
      <c r="D12" s="187">
        <v>3806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">
      <c r="A13" s="84" t="s">
        <v>27</v>
      </c>
      <c r="B13" s="86" t="s">
        <v>28</v>
      </c>
      <c r="C13" s="188">
        <v>1238</v>
      </c>
      <c r="D13" s="187">
        <v>9030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">
      <c r="A14" s="84" t="s">
        <v>30</v>
      </c>
      <c r="B14" s="86" t="s">
        <v>31</v>
      </c>
      <c r="C14" s="188">
        <v>1259</v>
      </c>
      <c r="D14" s="187">
        <v>4654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333</v>
      </c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34</v>
      </c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5</v>
      </c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4567</v>
      </c>
      <c r="D20" s="567">
        <f>SUM(D12:D19)</f>
        <v>17490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14063</v>
      </c>
      <c r="D21" s="464">
        <v>11173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">
      <c r="A24" s="84" t="s">
        <v>67</v>
      </c>
      <c r="B24" s="86" t="s">
        <v>68</v>
      </c>
      <c r="C24" s="188">
        <v>78</v>
      </c>
      <c r="D24" s="187">
        <v>1560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78</v>
      </c>
      <c r="D28" s="567">
        <f>SUM(D24:D27)</f>
        <v>1560</v>
      </c>
      <c r="E28" s="193" t="s">
        <v>84</v>
      </c>
      <c r="F28" s="87" t="s">
        <v>85</v>
      </c>
      <c r="G28" s="564">
        <f>SUM(G29:G31)</f>
        <v>5557</v>
      </c>
      <c r="H28" s="565">
        <f>SUM(H29:H31)</f>
        <v>1647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5552+2392</f>
        <v>7944</v>
      </c>
      <c r="H29" s="187">
        <v>5552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-3903</v>
      </c>
      <c r="H30" s="187">
        <v>-3903</v>
      </c>
      <c r="M30" s="92"/>
    </row>
    <row r="31" spans="1:8" ht="15">
      <c r="A31" s="84" t="s">
        <v>91</v>
      </c>
      <c r="B31" s="86" t="s">
        <v>92</v>
      </c>
      <c r="C31" s="188">
        <v>9443</v>
      </c>
      <c r="D31" s="187">
        <v>845</v>
      </c>
      <c r="E31" s="84" t="s">
        <v>93</v>
      </c>
      <c r="F31" s="87" t="s">
        <v>94</v>
      </c>
      <c r="G31" s="188">
        <v>1516</v>
      </c>
      <c r="H31" s="187">
        <v>-2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-789</v>
      </c>
      <c r="H32" s="187">
        <v>2392</v>
      </c>
      <c r="M32" s="92"/>
    </row>
    <row r="33" spans="1:8" ht="15.75">
      <c r="A33" s="469" t="s">
        <v>99</v>
      </c>
      <c r="B33" s="91" t="s">
        <v>100</v>
      </c>
      <c r="C33" s="566">
        <f>C31+C32</f>
        <v>9443</v>
      </c>
      <c r="D33" s="567">
        <f>D31+D32</f>
        <v>845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4768</v>
      </c>
      <c r="H34" s="567">
        <f>H28+H32+H33</f>
        <v>4039</v>
      </c>
    </row>
    <row r="35" spans="1:8" ht="1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22597</v>
      </c>
      <c r="H37" s="569">
        <f>H26+H18+H34</f>
        <v>21868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289</v>
      </c>
      <c r="H40" s="552">
        <v>274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4104</v>
      </c>
      <c r="H45" s="187">
        <v>12835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42000</v>
      </c>
      <c r="H48" s="187">
        <v>20000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46104</v>
      </c>
      <c r="H50" s="565">
        <f>SUM(H44:H49)</f>
        <v>32835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136</v>
      </c>
      <c r="H54" s="187">
        <v>151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28279</v>
      </c>
      <c r="D56" s="571">
        <f>D20+D21+D22+D28+D33+D46+D52+D54+D55</f>
        <v>31196</v>
      </c>
      <c r="E56" s="94" t="s">
        <v>825</v>
      </c>
      <c r="F56" s="93" t="s">
        <v>172</v>
      </c>
      <c r="G56" s="568">
        <f>G50+G52+G53+G54+G55</f>
        <v>46240</v>
      </c>
      <c r="H56" s="569">
        <f>H50+H52+H53+H54+H55</f>
        <v>32986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843</v>
      </c>
      <c r="H60" s="187">
        <v>2712</v>
      </c>
      <c r="M60" s="92"/>
    </row>
    <row r="61" spans="1:8" ht="15">
      <c r="A61" s="84" t="s">
        <v>182</v>
      </c>
      <c r="B61" s="86" t="s">
        <v>183</v>
      </c>
      <c r="C61" s="188">
        <v>9</v>
      </c>
      <c r="D61" s="187"/>
      <c r="E61" s="191" t="s">
        <v>188</v>
      </c>
      <c r="F61" s="87" t="s">
        <v>189</v>
      </c>
      <c r="G61" s="564">
        <f>SUM(G62:G68)</f>
        <v>34685</v>
      </c>
      <c r="H61" s="565">
        <f>SUM(H62:H68)</f>
        <v>18066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7">
        <v>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18189</v>
      </c>
      <c r="H63" s="187">
        <v>10680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16467</v>
      </c>
      <c r="H64" s="187">
        <v>7291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</v>
      </c>
      <c r="H66" s="187">
        <v>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>
        <v>1</v>
      </c>
    </row>
    <row r="68" spans="1:8" ht="15">
      <c r="A68" s="84" t="s">
        <v>206</v>
      </c>
      <c r="B68" s="86" t="s">
        <v>207</v>
      </c>
      <c r="C68" s="188">
        <v>14</v>
      </c>
      <c r="D68" s="187">
        <v>14</v>
      </c>
      <c r="E68" s="84" t="s">
        <v>212</v>
      </c>
      <c r="F68" s="87" t="s">
        <v>213</v>
      </c>
      <c r="G68" s="188">
        <v>12</v>
      </c>
      <c r="H68" s="187">
        <v>86</v>
      </c>
    </row>
    <row r="69" spans="1:8" ht="15">
      <c r="A69" s="84" t="s">
        <v>210</v>
      </c>
      <c r="B69" s="86" t="s">
        <v>211</v>
      </c>
      <c r="C69" s="188">
        <v>45</v>
      </c>
      <c r="D69" s="187">
        <v>37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18722</v>
      </c>
      <c r="D70" s="187">
        <v>11979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40710</v>
      </c>
      <c r="D71" s="187">
        <v>15647</v>
      </c>
      <c r="E71" s="461" t="s">
        <v>47</v>
      </c>
      <c r="F71" s="89" t="s">
        <v>223</v>
      </c>
      <c r="G71" s="566">
        <f>G59+G60+G61+G69+G70</f>
        <v>35528</v>
      </c>
      <c r="H71" s="567">
        <f>H59+H60+H61+H69+H70</f>
        <v>20778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352</v>
      </c>
      <c r="D73" s="187">
        <v>1250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5</v>
      </c>
      <c r="D74" s="187">
        <v>5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59848</v>
      </c>
      <c r="D76" s="567">
        <f>SUM(D68:D75)</f>
        <v>28932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1015</v>
      </c>
      <c r="D79" s="565">
        <f>SUM(D80:D82)</f>
        <v>1682</v>
      </c>
      <c r="E79" s="196" t="s">
        <v>824</v>
      </c>
      <c r="F79" s="93" t="s">
        <v>241</v>
      </c>
      <c r="G79" s="568">
        <f>G71+G73+G75+G77</f>
        <v>35528</v>
      </c>
      <c r="H79" s="569">
        <f>H71+H73+H75+H77</f>
        <v>20778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1015</v>
      </c>
      <c r="D82" s="187">
        <v>1682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14968</v>
      </c>
      <c r="D84" s="187">
        <v>13516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15983</v>
      </c>
      <c r="D85" s="567">
        <f>D84+D83+D79</f>
        <v>15198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3</v>
      </c>
      <c r="D88" s="187">
        <v>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30</v>
      </c>
      <c r="D89" s="187">
        <v>10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33</v>
      </c>
      <c r="D92" s="567">
        <f>SUM(D88:D91)</f>
        <v>14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502</v>
      </c>
      <c r="D93" s="466">
        <v>566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76375</v>
      </c>
      <c r="D94" s="571">
        <f>D65+D76+D85+D92+D93</f>
        <v>44710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104654</v>
      </c>
      <c r="D95" s="573">
        <f>D94+D56</f>
        <v>75906</v>
      </c>
      <c r="E95" s="220" t="s">
        <v>916</v>
      </c>
      <c r="F95" s="476" t="s">
        <v>268</v>
      </c>
      <c r="G95" s="572">
        <f>G37+G40+G56+G79</f>
        <v>104654</v>
      </c>
      <c r="H95" s="573">
        <f>H37+H40+H56+H79</f>
        <v>75906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43706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Е.ПЕЕВА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</v>
      </c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147</v>
      </c>
      <c r="D13" s="308">
        <v>52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418</v>
      </c>
      <c r="D14" s="308">
        <v>4</v>
      </c>
      <c r="E14" s="236" t="s">
        <v>285</v>
      </c>
      <c r="F14" s="231" t="s">
        <v>286</v>
      </c>
      <c r="G14" s="307">
        <v>48</v>
      </c>
      <c r="H14" s="308"/>
    </row>
    <row r="15" spans="1:8" ht="15">
      <c r="A15" s="185" t="s">
        <v>287</v>
      </c>
      <c r="B15" s="181" t="s">
        <v>288</v>
      </c>
      <c r="C15" s="307">
        <v>48</v>
      </c>
      <c r="D15" s="308">
        <v>51</v>
      </c>
      <c r="E15" s="236" t="s">
        <v>79</v>
      </c>
      <c r="F15" s="231" t="s">
        <v>289</v>
      </c>
      <c r="G15" s="307">
        <v>111</v>
      </c>
      <c r="H15" s="308">
        <v>21</v>
      </c>
    </row>
    <row r="16" spans="1:8" ht="15.75">
      <c r="A16" s="185" t="s">
        <v>290</v>
      </c>
      <c r="B16" s="181" t="s">
        <v>291</v>
      </c>
      <c r="C16" s="307">
        <v>9</v>
      </c>
      <c r="D16" s="308">
        <v>10</v>
      </c>
      <c r="E16" s="227" t="s">
        <v>52</v>
      </c>
      <c r="F16" s="255" t="s">
        <v>292</v>
      </c>
      <c r="G16" s="597">
        <f>SUM(G12:G15)</f>
        <v>159</v>
      </c>
      <c r="H16" s="598">
        <f>SUM(H12:H15)</f>
        <v>21</v>
      </c>
    </row>
    <row r="17" spans="1:8" ht="30.75">
      <c r="A17" s="185" t="s">
        <v>293</v>
      </c>
      <c r="B17" s="181" t="s">
        <v>294</v>
      </c>
      <c r="C17" s="307"/>
      <c r="D17" s="308">
        <v>20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434</v>
      </c>
      <c r="D19" s="308">
        <v>75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406</v>
      </c>
      <c r="D20" s="308">
        <v>74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1058</v>
      </c>
      <c r="D22" s="598">
        <f>SUM(D12:D18)+D19</f>
        <v>212</v>
      </c>
      <c r="E22" s="185" t="s">
        <v>309</v>
      </c>
      <c r="F22" s="228" t="s">
        <v>310</v>
      </c>
      <c r="G22" s="307">
        <v>2115</v>
      </c>
      <c r="H22" s="308">
        <v>201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835</v>
      </c>
      <c r="H24" s="308">
        <v>412</v>
      </c>
    </row>
    <row r="25" spans="1:8" ht="30.75">
      <c r="A25" s="185" t="s">
        <v>316</v>
      </c>
      <c r="B25" s="228" t="s">
        <v>317</v>
      </c>
      <c r="C25" s="307">
        <v>1439</v>
      </c>
      <c r="D25" s="308">
        <v>81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f>518+845</f>
        <v>1363</v>
      </c>
      <c r="D26" s="308">
        <v>43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>
        <v>28</v>
      </c>
      <c r="E27" s="227" t="s">
        <v>104</v>
      </c>
      <c r="F27" s="229" t="s">
        <v>326</v>
      </c>
      <c r="G27" s="597">
        <f>SUM(G22:G26)</f>
        <v>2950</v>
      </c>
      <c r="H27" s="598">
        <f>SUM(H22:H26)</f>
        <v>613</v>
      </c>
    </row>
    <row r="28" spans="1:8" ht="15">
      <c r="A28" s="185" t="s">
        <v>79</v>
      </c>
      <c r="B28" s="228" t="s">
        <v>327</v>
      </c>
      <c r="C28" s="307">
        <v>22</v>
      </c>
      <c r="D28" s="308">
        <v>19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2824</v>
      </c>
      <c r="D29" s="598">
        <f>SUM(D25:D28)</f>
        <v>171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3882</v>
      </c>
      <c r="D31" s="604">
        <f>D29+D22</f>
        <v>383</v>
      </c>
      <c r="E31" s="242" t="s">
        <v>800</v>
      </c>
      <c r="F31" s="257" t="s">
        <v>331</v>
      </c>
      <c r="G31" s="244">
        <f>G16+G18+G27</f>
        <v>3109</v>
      </c>
      <c r="H31" s="245">
        <f>H16+H18+H27</f>
        <v>634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251</v>
      </c>
      <c r="E33" s="224" t="s">
        <v>334</v>
      </c>
      <c r="F33" s="229" t="s">
        <v>335</v>
      </c>
      <c r="G33" s="597">
        <f>IF((C31-G31)&gt;0,C31-G31,0)</f>
        <v>773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3882</v>
      </c>
      <c r="D36" s="606">
        <f>D31-D34+D35</f>
        <v>383</v>
      </c>
      <c r="E36" s="253" t="s">
        <v>346</v>
      </c>
      <c r="F36" s="247" t="s">
        <v>347</v>
      </c>
      <c r="G36" s="258">
        <f>G35-G34+G31</f>
        <v>3109</v>
      </c>
      <c r="H36" s="259">
        <f>H35-H34+H31</f>
        <v>634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251</v>
      </c>
      <c r="E37" s="252" t="s">
        <v>350</v>
      </c>
      <c r="F37" s="257" t="s">
        <v>351</v>
      </c>
      <c r="G37" s="244">
        <f>IF((C36-G36)&gt;0,C36-G36,0)</f>
        <v>773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251</v>
      </c>
      <c r="E42" s="238" t="s">
        <v>362</v>
      </c>
      <c r="F42" s="186" t="s">
        <v>363</v>
      </c>
      <c r="G42" s="232">
        <f>IF(G37&gt;0,IF(C38+G37&lt;0,0,C38+G37),IF(C37-C38&lt;0,C38-C37,0))</f>
        <v>773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16</v>
      </c>
      <c r="D43" s="308">
        <v>6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245</v>
      </c>
      <c r="E44" s="253" t="s">
        <v>369</v>
      </c>
      <c r="F44" s="260" t="s">
        <v>370</v>
      </c>
      <c r="G44" s="258">
        <f>IF(C42=0,IF(G42-G43&gt;0,G42-G43+C43,0),IF(C42-C43&lt;0,C43-C42+G43,0))</f>
        <v>789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3882</v>
      </c>
      <c r="D45" s="600">
        <f>D36+D38+D42</f>
        <v>634</v>
      </c>
      <c r="E45" s="261" t="s">
        <v>373</v>
      </c>
      <c r="F45" s="263" t="s">
        <v>374</v>
      </c>
      <c r="G45" s="599">
        <f>G42+G36</f>
        <v>3882</v>
      </c>
      <c r="H45" s="600">
        <f>H42+H36</f>
        <v>634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43706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Е.ПЕЕВА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49</v>
      </c>
      <c r="D11" s="187">
        <v>38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-88</v>
      </c>
      <c r="D12" s="187">
        <v>-79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-44</v>
      </c>
      <c r="D14" s="187">
        <v>-55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1836</v>
      </c>
      <c r="D15" s="187">
        <v>-14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-50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</v>
      </c>
      <c r="D20" s="187">
        <v>-4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1702</v>
      </c>
      <c r="D21" s="628">
        <f>SUM(D11:D20)</f>
        <v>-114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>
        <v>-2503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-6426</v>
      </c>
      <c r="D25" s="187">
        <v>-1530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889</v>
      </c>
      <c r="D26" s="187">
        <v>2144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25</v>
      </c>
      <c r="D27" s="187">
        <v>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-34429</v>
      </c>
      <c r="D28" s="187">
        <v>-21224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f>1750-1+7129</f>
        <v>8878</v>
      </c>
      <c r="D29" s="187">
        <v>8748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-31063</v>
      </c>
      <c r="D33" s="628">
        <f>SUM(D23:D32)</f>
        <v>-14356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f>33422+5400</f>
        <v>38822</v>
      </c>
      <c r="D37" s="187">
        <v>6820</v>
      </c>
      <c r="E37" s="168"/>
      <c r="F37" s="168"/>
    </row>
    <row r="38" spans="1:6" ht="15">
      <c r="A38" s="268" t="s">
        <v>429</v>
      </c>
      <c r="B38" s="169" t="s">
        <v>430</v>
      </c>
      <c r="C38" s="188">
        <f>-5979-1755</f>
        <v>-7734</v>
      </c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-1686</v>
      </c>
      <c r="D40" s="187">
        <v>-12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-22</v>
      </c>
      <c r="D42" s="187">
        <v>-30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29380</v>
      </c>
      <c r="D43" s="630">
        <f>SUM(D35:D42)</f>
        <v>6778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19</v>
      </c>
      <c r="D44" s="298">
        <f>D43+D33+D21</f>
        <v>-7692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</v>
      </c>
      <c r="D45" s="300">
        <v>8203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33</v>
      </c>
      <c r="D46" s="302">
        <f>D45+D44</f>
        <v>511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43706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Е.ПЕЕВА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7944</v>
      </c>
      <c r="J13" s="553">
        <f>'1-Баланс'!H30+'1-Баланс'!H33</f>
        <v>-3903</v>
      </c>
      <c r="K13" s="554"/>
      <c r="L13" s="553">
        <f>SUM(C13:K13)</f>
        <v>21870</v>
      </c>
      <c r="M13" s="555">
        <f>'1-Баланс'!H40</f>
        <v>274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-2</v>
      </c>
      <c r="J15" s="307"/>
      <c r="K15" s="307"/>
      <c r="L15" s="553">
        <f t="shared" si="1"/>
        <v>-2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7942</v>
      </c>
      <c r="J17" s="622">
        <f t="shared" si="2"/>
        <v>-3903</v>
      </c>
      <c r="K17" s="622">
        <f t="shared" si="2"/>
        <v>0</v>
      </c>
      <c r="L17" s="553">
        <f t="shared" si="1"/>
        <v>21868</v>
      </c>
      <c r="M17" s="623">
        <f t="shared" si="2"/>
        <v>274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-789</v>
      </c>
      <c r="J18" s="553">
        <f>+'1-Баланс'!G33</f>
        <v>0</v>
      </c>
      <c r="K18" s="554"/>
      <c r="L18" s="553">
        <f t="shared" si="1"/>
        <v>-789</v>
      </c>
      <c r="M18" s="607">
        <v>16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1518</v>
      </c>
      <c r="J30" s="307"/>
      <c r="K30" s="307"/>
      <c r="L30" s="553">
        <f t="shared" si="1"/>
        <v>1518</v>
      </c>
      <c r="M30" s="308">
        <v>-1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8671</v>
      </c>
      <c r="J31" s="622">
        <f t="shared" si="6"/>
        <v>-3903</v>
      </c>
      <c r="K31" s="622">
        <f t="shared" si="6"/>
        <v>0</v>
      </c>
      <c r="L31" s="553">
        <f t="shared" si="1"/>
        <v>22597</v>
      </c>
      <c r="M31" s="623">
        <f t="shared" si="6"/>
        <v>289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8671</v>
      </c>
      <c r="J34" s="556">
        <f t="shared" si="7"/>
        <v>-3903</v>
      </c>
      <c r="K34" s="556">
        <f t="shared" si="7"/>
        <v>0</v>
      </c>
      <c r="L34" s="620">
        <f t="shared" si="1"/>
        <v>22597</v>
      </c>
      <c r="M34" s="557">
        <f>M31+M32+M33</f>
        <v>289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43706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Е.ПЕЕВА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M27" sqref="M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3806</v>
      </c>
      <c r="E11" s="319">
        <v>404</v>
      </c>
      <c r="F11" s="319">
        <v>2512</v>
      </c>
      <c r="G11" s="320">
        <f>D11+E11-F11</f>
        <v>1698</v>
      </c>
      <c r="H11" s="319"/>
      <c r="I11" s="319"/>
      <c r="J11" s="320">
        <f>G11+H11-I11</f>
        <v>1698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1698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9225</v>
      </c>
      <c r="E12" s="319">
        <v>827</v>
      </c>
      <c r="F12" s="319">
        <v>8460</v>
      </c>
      <c r="G12" s="320">
        <f aca="true" t="shared" si="2" ref="G12:G41">D12+E12-F12</f>
        <v>1592</v>
      </c>
      <c r="H12" s="319"/>
      <c r="I12" s="319"/>
      <c r="J12" s="320">
        <f aca="true" t="shared" si="3" ref="J12:J41">G12+H12-I12</f>
        <v>1592</v>
      </c>
      <c r="K12" s="319">
        <v>505</v>
      </c>
      <c r="L12" s="319">
        <v>132</v>
      </c>
      <c r="M12" s="319">
        <v>283</v>
      </c>
      <c r="N12" s="320">
        <f aca="true" t="shared" si="4" ref="N12:N41">K12+L12-M12</f>
        <v>354</v>
      </c>
      <c r="O12" s="319"/>
      <c r="P12" s="319"/>
      <c r="Q12" s="320">
        <f t="shared" si="0"/>
        <v>354</v>
      </c>
      <c r="R12" s="331">
        <f t="shared" si="1"/>
        <v>1238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5038</v>
      </c>
      <c r="E13" s="319">
        <v>2358</v>
      </c>
      <c r="F13" s="319">
        <v>5031</v>
      </c>
      <c r="G13" s="320">
        <f t="shared" si="2"/>
        <v>2365</v>
      </c>
      <c r="H13" s="319"/>
      <c r="I13" s="319"/>
      <c r="J13" s="320">
        <f t="shared" si="3"/>
        <v>2365</v>
      </c>
      <c r="K13" s="319">
        <v>1468</v>
      </c>
      <c r="L13" s="319">
        <v>267</v>
      </c>
      <c r="M13" s="319">
        <v>629</v>
      </c>
      <c r="N13" s="320">
        <f t="shared" si="4"/>
        <v>1106</v>
      </c>
      <c r="O13" s="319"/>
      <c r="P13" s="319"/>
      <c r="Q13" s="320">
        <f t="shared" si="0"/>
        <v>1106</v>
      </c>
      <c r="R13" s="331">
        <f t="shared" si="1"/>
        <v>1259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>
        <v>802</v>
      </c>
      <c r="F14" s="319"/>
      <c r="G14" s="320">
        <f t="shared" si="2"/>
        <v>802</v>
      </c>
      <c r="H14" s="319"/>
      <c r="I14" s="319"/>
      <c r="J14" s="320">
        <f t="shared" si="3"/>
        <v>802</v>
      </c>
      <c r="K14" s="319">
        <v>457</v>
      </c>
      <c r="L14" s="319">
        <v>12</v>
      </c>
      <c r="M14" s="319"/>
      <c r="N14" s="320">
        <f t="shared" si="4"/>
        <v>469</v>
      </c>
      <c r="O14" s="319"/>
      <c r="P14" s="319"/>
      <c r="Q14" s="320">
        <f t="shared" si="0"/>
        <v>469</v>
      </c>
      <c r="R14" s="331">
        <f t="shared" si="1"/>
        <v>333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>
        <v>44</v>
      </c>
      <c r="F16" s="319"/>
      <c r="G16" s="320">
        <f t="shared" si="2"/>
        <v>44</v>
      </c>
      <c r="H16" s="319"/>
      <c r="I16" s="319"/>
      <c r="J16" s="320">
        <f t="shared" si="3"/>
        <v>44</v>
      </c>
      <c r="K16" s="319">
        <v>9</v>
      </c>
      <c r="L16" s="319">
        <v>1</v>
      </c>
      <c r="M16" s="319"/>
      <c r="N16" s="320">
        <f t="shared" si="4"/>
        <v>10</v>
      </c>
      <c r="O16" s="319"/>
      <c r="P16" s="319"/>
      <c r="Q16" s="320">
        <f t="shared" si="0"/>
        <v>10</v>
      </c>
      <c r="R16" s="331">
        <f t="shared" si="1"/>
        <v>34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>
        <v>45</v>
      </c>
      <c r="F18" s="319"/>
      <c r="G18" s="320">
        <f t="shared" si="2"/>
        <v>45</v>
      </c>
      <c r="H18" s="319"/>
      <c r="I18" s="319"/>
      <c r="J18" s="320">
        <f t="shared" si="3"/>
        <v>45</v>
      </c>
      <c r="K18" s="319">
        <v>40</v>
      </c>
      <c r="L18" s="319"/>
      <c r="M18" s="319"/>
      <c r="N18" s="320">
        <f t="shared" si="4"/>
        <v>40</v>
      </c>
      <c r="O18" s="319"/>
      <c r="P18" s="319"/>
      <c r="Q18" s="320">
        <f t="shared" si="0"/>
        <v>40</v>
      </c>
      <c r="R18" s="331">
        <f t="shared" si="1"/>
        <v>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18069</v>
      </c>
      <c r="E19" s="321">
        <f>SUM(E11:E18)</f>
        <v>4480</v>
      </c>
      <c r="F19" s="321">
        <f>SUM(F11:F18)</f>
        <v>16003</v>
      </c>
      <c r="G19" s="320">
        <f t="shared" si="2"/>
        <v>6546</v>
      </c>
      <c r="H19" s="321">
        <f>SUM(H11:H18)</f>
        <v>0</v>
      </c>
      <c r="I19" s="321">
        <f>SUM(I11:I18)</f>
        <v>0</v>
      </c>
      <c r="J19" s="320">
        <f t="shared" si="3"/>
        <v>6546</v>
      </c>
      <c r="K19" s="321">
        <f>SUM(K11:K18)</f>
        <v>2479</v>
      </c>
      <c r="L19" s="321">
        <f>SUM(L11:L18)</f>
        <v>412</v>
      </c>
      <c r="M19" s="321">
        <f>SUM(M11:M18)</f>
        <v>912</v>
      </c>
      <c r="N19" s="320">
        <f t="shared" si="4"/>
        <v>1979</v>
      </c>
      <c r="O19" s="321">
        <f>SUM(O11:O18)</f>
        <v>0</v>
      </c>
      <c r="P19" s="321">
        <f>SUM(P11:P18)</f>
        <v>0</v>
      </c>
      <c r="Q19" s="320">
        <f t="shared" si="0"/>
        <v>1979</v>
      </c>
      <c r="R19" s="331">
        <f t="shared" si="1"/>
        <v>4567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11173</v>
      </c>
      <c r="E20" s="319">
        <v>2890</v>
      </c>
      <c r="F20" s="319"/>
      <c r="G20" s="320">
        <f t="shared" si="2"/>
        <v>14063</v>
      </c>
      <c r="H20" s="319"/>
      <c r="I20" s="319"/>
      <c r="J20" s="320">
        <f t="shared" si="3"/>
        <v>14063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14063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1568</v>
      </c>
      <c r="E26" s="319">
        <v>191</v>
      </c>
      <c r="F26" s="319">
        <v>1568</v>
      </c>
      <c r="G26" s="320">
        <f t="shared" si="2"/>
        <v>191</v>
      </c>
      <c r="H26" s="319"/>
      <c r="I26" s="319"/>
      <c r="J26" s="320">
        <f t="shared" si="3"/>
        <v>191</v>
      </c>
      <c r="K26" s="319">
        <v>120</v>
      </c>
      <c r="L26" s="319">
        <v>6</v>
      </c>
      <c r="M26" s="319">
        <v>13</v>
      </c>
      <c r="N26" s="320">
        <f t="shared" si="4"/>
        <v>113</v>
      </c>
      <c r="O26" s="319"/>
      <c r="P26" s="319"/>
      <c r="Q26" s="320">
        <f t="shared" si="0"/>
        <v>113</v>
      </c>
      <c r="R26" s="331">
        <f t="shared" si="1"/>
        <v>78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1568</v>
      </c>
      <c r="E27" s="323">
        <f aca="true" t="shared" si="5" ref="E27:P27">SUM(E23:E26)</f>
        <v>191</v>
      </c>
      <c r="F27" s="323">
        <f t="shared" si="5"/>
        <v>1568</v>
      </c>
      <c r="G27" s="324">
        <f t="shared" si="2"/>
        <v>191</v>
      </c>
      <c r="H27" s="323">
        <f t="shared" si="5"/>
        <v>0</v>
      </c>
      <c r="I27" s="323">
        <f t="shared" si="5"/>
        <v>0</v>
      </c>
      <c r="J27" s="324">
        <f t="shared" si="3"/>
        <v>191</v>
      </c>
      <c r="K27" s="323">
        <f t="shared" si="5"/>
        <v>120</v>
      </c>
      <c r="L27" s="323">
        <f t="shared" si="5"/>
        <v>6</v>
      </c>
      <c r="M27" s="323">
        <f t="shared" si="5"/>
        <v>13</v>
      </c>
      <c r="N27" s="324">
        <f t="shared" si="4"/>
        <v>113</v>
      </c>
      <c r="O27" s="323">
        <f t="shared" si="5"/>
        <v>0</v>
      </c>
      <c r="P27" s="323">
        <f t="shared" si="5"/>
        <v>0</v>
      </c>
      <c r="Q27" s="324">
        <f t="shared" si="0"/>
        <v>113</v>
      </c>
      <c r="R27" s="334">
        <f t="shared" si="1"/>
        <v>78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845</v>
      </c>
      <c r="E41" s="319">
        <v>9443</v>
      </c>
      <c r="F41" s="319">
        <v>845</v>
      </c>
      <c r="G41" s="320">
        <f t="shared" si="2"/>
        <v>9443</v>
      </c>
      <c r="H41" s="319"/>
      <c r="I41" s="319"/>
      <c r="J41" s="320">
        <f t="shared" si="3"/>
        <v>9443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9443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31655</v>
      </c>
      <c r="E42" s="340">
        <f>E19+E20+E21+E27+E40+E41</f>
        <v>17004</v>
      </c>
      <c r="F42" s="340">
        <f aca="true" t="shared" si="11" ref="F42:R42">F19+F20+F21+F27+F40+F41</f>
        <v>18416</v>
      </c>
      <c r="G42" s="340">
        <f t="shared" si="11"/>
        <v>30243</v>
      </c>
      <c r="H42" s="340">
        <f t="shared" si="11"/>
        <v>0</v>
      </c>
      <c r="I42" s="340">
        <f t="shared" si="11"/>
        <v>0</v>
      </c>
      <c r="J42" s="340">
        <f t="shared" si="11"/>
        <v>30243</v>
      </c>
      <c r="K42" s="340">
        <f t="shared" si="11"/>
        <v>2599</v>
      </c>
      <c r="L42" s="340">
        <f t="shared" si="11"/>
        <v>418</v>
      </c>
      <c r="M42" s="340">
        <f t="shared" si="11"/>
        <v>925</v>
      </c>
      <c r="N42" s="340">
        <f t="shared" si="11"/>
        <v>2092</v>
      </c>
      <c r="O42" s="340">
        <f t="shared" si="11"/>
        <v>0</v>
      </c>
      <c r="P42" s="340">
        <f t="shared" si="11"/>
        <v>0</v>
      </c>
      <c r="Q42" s="340">
        <f t="shared" si="11"/>
        <v>2092</v>
      </c>
      <c r="R42" s="341">
        <f t="shared" si="11"/>
        <v>28151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43706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Е.ПЕЕВА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49">
      <selection activeCell="C86" sqref="C8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14</v>
      </c>
      <c r="D26" s="353">
        <f>SUM(D27:D29)</f>
        <v>14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14</v>
      </c>
      <c r="D29" s="359">
        <v>14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45</v>
      </c>
      <c r="D30" s="359">
        <v>45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18722</v>
      </c>
      <c r="D31" s="359">
        <v>18722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40710</v>
      </c>
      <c r="D32" s="359">
        <v>40710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352</v>
      </c>
      <c r="D35" s="353">
        <f>SUM(D36:D39)</f>
        <v>352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352</v>
      </c>
      <c r="D37" s="359">
        <v>352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</v>
      </c>
      <c r="D40" s="353">
        <f>SUM(D41:D44)</f>
        <v>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</v>
      </c>
      <c r="D44" s="359">
        <v>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59848</v>
      </c>
      <c r="D45" s="429">
        <f>D26+D30+D31+D33+D32+D34+D35+D40</f>
        <v>59848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59848</v>
      </c>
      <c r="D46" s="435">
        <f>D45+D23+D21+D11</f>
        <v>59848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4104</v>
      </c>
      <c r="D58" s="129">
        <f>D59+D61</f>
        <v>0</v>
      </c>
      <c r="E58" s="127">
        <f t="shared" si="1"/>
        <v>4104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4104</v>
      </c>
      <c r="D59" s="188"/>
      <c r="E59" s="127">
        <f t="shared" si="1"/>
        <v>4104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42000</v>
      </c>
      <c r="D65" s="188"/>
      <c r="E65" s="127">
        <f t="shared" si="1"/>
        <v>42000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46104</v>
      </c>
      <c r="D68" s="426">
        <f>D54+D58+D63+D64+D65+D66</f>
        <v>0</v>
      </c>
      <c r="E68" s="427">
        <f t="shared" si="1"/>
        <v>46104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843</v>
      </c>
      <c r="D82" s="129">
        <f>SUM(D83:D86)</f>
        <v>843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547</v>
      </c>
      <c r="D84" s="188">
        <v>547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296</v>
      </c>
      <c r="D85" s="188">
        <v>296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34681</v>
      </c>
      <c r="D87" s="125">
        <f>SUM(D88:D92)+D96</f>
        <v>34681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18189</v>
      </c>
      <c r="D88" s="188">
        <v>18189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16467</v>
      </c>
      <c r="D89" s="188">
        <v>16467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9</v>
      </c>
      <c r="D91" s="188">
        <v>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12</v>
      </c>
      <c r="D92" s="129">
        <f>SUM(D93:D95)</f>
        <v>12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</v>
      </c>
      <c r="D94" s="188"/>
      <c r="E94" s="127">
        <f t="shared" si="1"/>
        <v>1</v>
      </c>
      <c r="F94" s="187"/>
    </row>
    <row r="95" spans="1:6" ht="15">
      <c r="A95" s="361" t="s">
        <v>641</v>
      </c>
      <c r="B95" s="126" t="s">
        <v>732</v>
      </c>
      <c r="C95" s="188">
        <v>11</v>
      </c>
      <c r="D95" s="188">
        <v>12</v>
      </c>
      <c r="E95" s="127">
        <f t="shared" si="1"/>
        <v>-1</v>
      </c>
      <c r="F95" s="187"/>
    </row>
    <row r="96" spans="1:6" ht="15">
      <c r="A96" s="361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35528</v>
      </c>
      <c r="D98" s="424">
        <f>D87+D82+D77+D73+D97</f>
        <v>35528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81632</v>
      </c>
      <c r="D99" s="418">
        <f>D98+D70+D68</f>
        <v>35528</v>
      </c>
      <c r="E99" s="418">
        <f>E98+E70+E68</f>
        <v>46104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43706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Е.ПЕЕВА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2123598</v>
      </c>
      <c r="D20" s="440"/>
      <c r="E20" s="440"/>
      <c r="F20" s="440">
        <v>15685</v>
      </c>
      <c r="G20" s="440">
        <v>655</v>
      </c>
      <c r="H20" s="440">
        <v>370</v>
      </c>
      <c r="I20" s="441">
        <f t="shared" si="0"/>
        <v>15970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12750</v>
      </c>
      <c r="D26" s="440"/>
      <c r="E26" s="440"/>
      <c r="F26" s="440">
        <v>13</v>
      </c>
      <c r="G26" s="440"/>
      <c r="H26" s="440"/>
      <c r="I26" s="441">
        <f t="shared" si="0"/>
        <v>13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2136348</v>
      </c>
      <c r="D27" s="447">
        <f t="shared" si="2"/>
        <v>0</v>
      </c>
      <c r="E27" s="447">
        <f t="shared" si="2"/>
        <v>0</v>
      </c>
      <c r="F27" s="447">
        <f t="shared" si="2"/>
        <v>15698</v>
      </c>
      <c r="G27" s="447">
        <f t="shared" si="2"/>
        <v>655</v>
      </c>
      <c r="H27" s="447">
        <f t="shared" si="2"/>
        <v>370</v>
      </c>
      <c r="I27" s="448">
        <f t="shared" si="0"/>
        <v>15983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43706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Е.ПЕЕВА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104654</v>
      </c>
      <c r="D6" s="644">
        <f aca="true" t="shared" si="0" ref="D6:D15">C6-E6</f>
        <v>0</v>
      </c>
      <c r="E6" s="643">
        <f>'1-Баланс'!G95</f>
        <v>104654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22597</v>
      </c>
      <c r="D7" s="644">
        <f t="shared" si="0"/>
        <v>11901</v>
      </c>
      <c r="E7" s="643">
        <f>'1-Баланс'!G18</f>
        <v>10696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789</v>
      </c>
      <c r="D8" s="644">
        <f t="shared" si="0"/>
        <v>1578</v>
      </c>
      <c r="E8" s="643">
        <f>ABS('2-Отчет за доходите'!C44)-ABS('2-Отчет за доходите'!G44)</f>
        <v>-789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14</v>
      </c>
      <c r="D9" s="644">
        <f t="shared" si="0"/>
        <v>0</v>
      </c>
      <c r="E9" s="643">
        <f>'3-Отчет за паричния поток'!C45</f>
        <v>14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33</v>
      </c>
      <c r="D10" s="644">
        <f t="shared" si="0"/>
        <v>0</v>
      </c>
      <c r="E10" s="643">
        <f>'3-Отчет за паричния поток'!C46</f>
        <v>33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22597</v>
      </c>
      <c r="D11" s="644">
        <f t="shared" si="0"/>
        <v>0</v>
      </c>
      <c r="E11" s="643">
        <f>'4-Отчет за собствения капитал'!L34</f>
        <v>22597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2019-08-29T14:06:26Z</dcterms:modified>
  <cp:category/>
  <cp:version/>
  <cp:contentType/>
  <cp:contentStatus/>
</cp:coreProperties>
</file>