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2018\2018_1-6 - Cons\"/>
    </mc:Choice>
  </mc:AlternateContent>
  <bookViews>
    <workbookView xWindow="0" yWindow="0" windowWidth="25200" windowHeight="1216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5'!$A$1:$R$52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C13" i="5" l="1"/>
  <c r="C12" i="5"/>
  <c r="D94" i="9" l="1"/>
  <c r="C95" i="9"/>
  <c r="C29" i="9"/>
  <c r="D36" i="9"/>
  <c r="C37" i="9"/>
  <c r="C15" i="6" l="1"/>
  <c r="C20" i="6"/>
  <c r="C11" i="6"/>
  <c r="C45" i="6"/>
  <c r="C18" i="6"/>
  <c r="D20" i="6"/>
  <c r="C16" i="6" l="1"/>
  <c r="C14" i="6"/>
  <c r="C23" i="6"/>
  <c r="C12" i="6"/>
  <c r="C19" i="5"/>
  <c r="C16" i="5"/>
  <c r="G15" i="5"/>
  <c r="C17" i="5"/>
  <c r="G12" i="5"/>
  <c r="C28" i="5"/>
  <c r="C15" i="5"/>
  <c r="C14" i="5"/>
  <c r="C39" i="6"/>
  <c r="D39" i="6" l="1"/>
  <c r="D37" i="6"/>
  <c r="D15" i="6"/>
  <c r="D12" i="6"/>
  <c r="D11" i="6"/>
  <c r="H19" i="5"/>
  <c r="H15" i="5" s="1"/>
  <c r="G19" i="5"/>
  <c r="D25" i="5"/>
  <c r="D16" i="5"/>
  <c r="D15" i="5"/>
  <c r="D13" i="5"/>
  <c r="G69" i="4" l="1"/>
  <c r="G67" i="4"/>
  <c r="G66" i="4"/>
  <c r="G65" i="4"/>
  <c r="G64" i="4"/>
  <c r="C75" i="4"/>
  <c r="G29" i="4"/>
  <c r="G68" i="4" l="1"/>
  <c r="G52" i="4"/>
  <c r="G45" i="4"/>
  <c r="G32" i="4" l="1"/>
  <c r="C89" i="4"/>
  <c r="C73" i="4"/>
  <c r="C70" i="4"/>
  <c r="C69" i="4"/>
  <c r="C59" i="4"/>
  <c r="G55" i="4" l="1"/>
  <c r="C51" i="4"/>
  <c r="L23" i="8" l="1"/>
  <c r="L16" i="8"/>
  <c r="L15" i="8"/>
  <c r="L14" i="8"/>
  <c r="L13" i="8"/>
  <c r="L12" i="8"/>
  <c r="N12" i="8" s="1"/>
  <c r="E16" i="8" l="1"/>
  <c r="E13" i="8"/>
  <c r="C61" i="9" l="1"/>
  <c r="D29" i="9" l="1"/>
  <c r="C20" i="9"/>
  <c r="G21" i="4" l="1"/>
  <c r="D93" i="9" l="1"/>
  <c r="C74" i="9" l="1"/>
  <c r="F34" i="8" l="1"/>
  <c r="D76" i="9" l="1"/>
  <c r="D74" i="9"/>
  <c r="D37" i="9"/>
  <c r="C23" i="9"/>
  <c r="C66" i="9" l="1"/>
  <c r="C14" i="9" l="1"/>
  <c r="C97" i="9" l="1"/>
  <c r="D97" i="9" s="1"/>
  <c r="C96" i="9"/>
  <c r="D96" i="9" s="1"/>
  <c r="D95" i="9"/>
  <c r="C91" i="9"/>
  <c r="D91" i="9" s="1"/>
  <c r="C90" i="9"/>
  <c r="D90" i="9" s="1"/>
  <c r="C89" i="9"/>
  <c r="D89" i="9" s="1"/>
  <c r="C85" i="9"/>
  <c r="D85" i="9" s="1"/>
  <c r="C78" i="9"/>
  <c r="D78" i="9" s="1"/>
  <c r="C44" i="9"/>
  <c r="D44" i="9" s="1"/>
  <c r="C31" i="9"/>
  <c r="D31" i="9" s="1"/>
  <c r="C30" i="9"/>
  <c r="D30" i="9" s="1"/>
  <c r="B116" i="9"/>
  <c r="C50" i="8"/>
  <c r="B43" i="7"/>
  <c r="B59" i="6"/>
  <c r="B55" i="5"/>
  <c r="H13" i="7"/>
  <c r="B36" i="10"/>
  <c r="B103" i="4"/>
  <c r="AA3" i="1" l="1"/>
  <c r="B113" i="9" s="1"/>
  <c r="AA2" i="1"/>
  <c r="B38" i="7" s="1"/>
  <c r="AA1" i="1"/>
  <c r="C88" i="2" s="1"/>
  <c r="B33" i="10"/>
  <c r="B40" i="7"/>
  <c r="B56" i="6"/>
  <c r="A2" i="14"/>
  <c r="E14" i="14"/>
  <c r="E13" i="14"/>
  <c r="D13" i="14" s="1"/>
  <c r="C15" i="14"/>
  <c r="C14" i="14"/>
  <c r="C13" i="14"/>
  <c r="C12" i="14"/>
  <c r="D12" i="14" s="1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3" i="2"/>
  <c r="H10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B100" i="4"/>
  <c r="E12" i="14"/>
  <c r="H27" i="10"/>
  <c r="H1280" i="2"/>
  <c r="G27" i="10"/>
  <c r="H1266" i="2" s="1"/>
  <c r="F27" i="10"/>
  <c r="H1252" i="2" s="1"/>
  <c r="E27" i="10"/>
  <c r="H1238" i="2" s="1"/>
  <c r="D27" i="10"/>
  <c r="H1224" i="2"/>
  <c r="C27" i="10"/>
  <c r="H1210" i="2" s="1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 s="1"/>
  <c r="I20" i="10"/>
  <c r="H1287" i="2" s="1"/>
  <c r="H18" i="10"/>
  <c r="H1272" i="2"/>
  <c r="G18" i="10"/>
  <c r="F18" i="10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E95" i="9"/>
  <c r="H1132" i="2" s="1"/>
  <c r="E94" i="9"/>
  <c r="H1131" i="2" s="1"/>
  <c r="E93" i="9"/>
  <c r="H1130" i="2" s="1"/>
  <c r="F92" i="9"/>
  <c r="D92" i="9"/>
  <c r="D87" i="9" s="1"/>
  <c r="H1081" i="2" s="1"/>
  <c r="C92" i="9"/>
  <c r="C87" i="9" s="1"/>
  <c r="H1038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C58" i="9"/>
  <c r="H1012" i="2" s="1"/>
  <c r="E57" i="9"/>
  <c r="H1097" i="2" s="1"/>
  <c r="E56" i="9"/>
  <c r="H1096" i="2" s="1"/>
  <c r="E55" i="9"/>
  <c r="H1095" i="2"/>
  <c r="F54" i="9"/>
  <c r="H1137" i="2" s="1"/>
  <c r="F68" i="9"/>
  <c r="H1151" i="2" s="1"/>
  <c r="D54" i="9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C18" i="9"/>
  <c r="E17" i="9"/>
  <c r="H981" i="2" s="1"/>
  <c r="E16" i="9"/>
  <c r="H980" i="2" s="1"/>
  <c r="E15" i="9"/>
  <c r="H979" i="2" s="1"/>
  <c r="E14" i="9"/>
  <c r="H978" i="2" s="1"/>
  <c r="D13" i="9"/>
  <c r="C13" i="9"/>
  <c r="H913" i="2" s="1"/>
  <c r="E11" i="9"/>
  <c r="H976" i="2"/>
  <c r="N41" i="8"/>
  <c r="G41" i="8"/>
  <c r="H579" i="2" s="1"/>
  <c r="N39" i="8"/>
  <c r="H787" i="2" s="1"/>
  <c r="G39" i="8"/>
  <c r="H577" i="2" s="1"/>
  <c r="N38" i="8"/>
  <c r="G38" i="8"/>
  <c r="H576" i="2" s="1"/>
  <c r="N37" i="8"/>
  <c r="G37" i="8"/>
  <c r="H575" i="2" s="1"/>
  <c r="N36" i="8"/>
  <c r="H784" i="2" s="1"/>
  <c r="G36" i="8"/>
  <c r="H574" i="2" s="1"/>
  <c r="N35" i="8"/>
  <c r="Q35" i="8" s="1"/>
  <c r="H873" i="2" s="1"/>
  <c r="G35" i="8"/>
  <c r="P34" i="8"/>
  <c r="H842" i="2" s="1"/>
  <c r="O34" i="8"/>
  <c r="H812" i="2" s="1"/>
  <c r="M34" i="8"/>
  <c r="H752" i="2" s="1"/>
  <c r="L34" i="8"/>
  <c r="H722" i="2" s="1"/>
  <c r="K34" i="8"/>
  <c r="I34" i="8"/>
  <c r="H632" i="2" s="1"/>
  <c r="H34" i="8"/>
  <c r="H602" i="2" s="1"/>
  <c r="H542" i="2"/>
  <c r="E34" i="8"/>
  <c r="H512" i="2" s="1"/>
  <c r="D34" i="8"/>
  <c r="N33" i="8"/>
  <c r="G33" i="8"/>
  <c r="H571" i="2" s="1"/>
  <c r="N32" i="8"/>
  <c r="H780" i="2" s="1"/>
  <c r="G32" i="8"/>
  <c r="H570" i="2" s="1"/>
  <c r="N31" i="8"/>
  <c r="H779" i="2" s="1"/>
  <c r="G31" i="8"/>
  <c r="H569" i="2" s="1"/>
  <c r="N30" i="8"/>
  <c r="G30" i="8"/>
  <c r="P29" i="8"/>
  <c r="H837" i="2" s="1"/>
  <c r="O29" i="8"/>
  <c r="H807" i="2" s="1"/>
  <c r="M29" i="8"/>
  <c r="H747" i="2" s="1"/>
  <c r="L29" i="8"/>
  <c r="K29" i="8"/>
  <c r="H687" i="2" s="1"/>
  <c r="I29" i="8"/>
  <c r="H29" i="8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I27" i="8"/>
  <c r="H626" i="2"/>
  <c r="H27" i="8"/>
  <c r="H596" i="2" s="1"/>
  <c r="F27" i="8"/>
  <c r="H536" i="2" s="1"/>
  <c r="E27" i="8"/>
  <c r="H506" i="2" s="1"/>
  <c r="D27" i="8"/>
  <c r="N26" i="8"/>
  <c r="H775" i="2" s="1"/>
  <c r="G26" i="8"/>
  <c r="H565" i="2" s="1"/>
  <c r="N25" i="8"/>
  <c r="H774" i="2" s="1"/>
  <c r="G25" i="8"/>
  <c r="J25" i="8" s="1"/>
  <c r="H654" i="2" s="1"/>
  <c r="N24" i="8"/>
  <c r="H773" i="2" s="1"/>
  <c r="G24" i="8"/>
  <c r="J24" i="8" s="1"/>
  <c r="H653" i="2" s="1"/>
  <c r="N23" i="8"/>
  <c r="G23" i="8"/>
  <c r="H562" i="2" s="1"/>
  <c r="N22" i="8"/>
  <c r="Q22" i="8" s="1"/>
  <c r="G22" i="8"/>
  <c r="J22" i="8" s="1"/>
  <c r="N21" i="8"/>
  <c r="G21" i="8"/>
  <c r="J21" i="8" s="1"/>
  <c r="N20" i="8"/>
  <c r="H770" i="2" s="1"/>
  <c r="G20" i="8"/>
  <c r="P19" i="8"/>
  <c r="H829" i="2" s="1"/>
  <c r="O19" i="8"/>
  <c r="H799" i="2" s="1"/>
  <c r="M19" i="8"/>
  <c r="H739" i="2" s="1"/>
  <c r="L19" i="8"/>
  <c r="H709" i="2" s="1"/>
  <c r="K19" i="8"/>
  <c r="H679" i="2" s="1"/>
  <c r="I19" i="8"/>
  <c r="H19" i="8"/>
  <c r="F19" i="8"/>
  <c r="H529" i="2" s="1"/>
  <c r="E19" i="8"/>
  <c r="H499" i="2" s="1"/>
  <c r="D19" i="8"/>
  <c r="H469" i="2" s="1"/>
  <c r="N18" i="8"/>
  <c r="H768" i="2" s="1"/>
  <c r="G18" i="8"/>
  <c r="H558" i="2" s="1"/>
  <c r="N17" i="8"/>
  <c r="Q17" i="8" s="1"/>
  <c r="H85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N14" i="8"/>
  <c r="H764" i="2" s="1"/>
  <c r="G14" i="8"/>
  <c r="J14" i="8" s="1"/>
  <c r="H644" i="2" s="1"/>
  <c r="N13" i="8"/>
  <c r="G13" i="8"/>
  <c r="H553" i="2" s="1"/>
  <c r="G12" i="8"/>
  <c r="H552" i="2" s="1"/>
  <c r="N11" i="8"/>
  <c r="G11" i="8"/>
  <c r="H551" i="2" s="1"/>
  <c r="L33" i="7"/>
  <c r="H436" i="2"/>
  <c r="L32" i="7"/>
  <c r="H435" i="2"/>
  <c r="L30" i="7"/>
  <c r="H433" i="2" s="1"/>
  <c r="L29" i="7"/>
  <c r="H432" i="2" s="1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H448" i="2"/>
  <c r="K23" i="7"/>
  <c r="H404" i="2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L23" i="7" s="1"/>
  <c r="H426" i="2" s="1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L19" i="7" s="1"/>
  <c r="H422" i="2" s="1"/>
  <c r="H224" i="2"/>
  <c r="J18" i="7"/>
  <c r="H377" i="2" s="1"/>
  <c r="L16" i="7"/>
  <c r="H419" i="2"/>
  <c r="L15" i="7"/>
  <c r="H418" i="2" s="1"/>
  <c r="M14" i="7"/>
  <c r="H439" i="2"/>
  <c r="K14" i="7"/>
  <c r="K17" i="7" s="1"/>
  <c r="H398" i="2" s="1"/>
  <c r="H395" i="2"/>
  <c r="J14" i="7"/>
  <c r="H373" i="2" s="1"/>
  <c r="I14" i="7"/>
  <c r="H351" i="2" s="1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H438" i="2"/>
  <c r="J13" i="7"/>
  <c r="I13" i="7"/>
  <c r="H350" i="2" s="1"/>
  <c r="G13" i="7"/>
  <c r="F13" i="7"/>
  <c r="F17" i="7" s="1"/>
  <c r="E13" i="7"/>
  <c r="E17" i="7" s="1"/>
  <c r="H266" i="2" s="1"/>
  <c r="D13" i="7"/>
  <c r="H240" i="2"/>
  <c r="D43" i="6"/>
  <c r="C43" i="6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D31" i="5" s="1"/>
  <c r="D36" i="5" s="1"/>
  <c r="C22" i="5"/>
  <c r="H137" i="2" s="1"/>
  <c r="H16" i="5"/>
  <c r="H31" i="5" s="1"/>
  <c r="G16" i="5"/>
  <c r="G31" i="5" s="1"/>
  <c r="D92" i="4"/>
  <c r="C92" i="4"/>
  <c r="H69" i="2" s="1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C40" i="4"/>
  <c r="H27" i="2" s="1"/>
  <c r="D35" i="4"/>
  <c r="D46" i="4" s="1"/>
  <c r="C35" i="4"/>
  <c r="H22" i="2" s="1"/>
  <c r="D33" i="4"/>
  <c r="H28" i="4"/>
  <c r="H34" i="4" s="1"/>
  <c r="G28" i="4"/>
  <c r="D28" i="4"/>
  <c r="H22" i="4"/>
  <c r="H26" i="4" s="1"/>
  <c r="G22" i="4"/>
  <c r="G26" i="4" s="1"/>
  <c r="H86" i="2" s="1"/>
  <c r="D20" i="4"/>
  <c r="H18" i="4"/>
  <c r="C13" i="7" s="1"/>
  <c r="C17" i="7" s="1"/>
  <c r="C31" i="7" s="1"/>
  <c r="G18" i="4"/>
  <c r="E7" i="14" s="1"/>
  <c r="C85" i="4"/>
  <c r="L26" i="7"/>
  <c r="H429" i="2" s="1"/>
  <c r="H17" i="7"/>
  <c r="H332" i="2"/>
  <c r="F107" i="9"/>
  <c r="H1195" i="2" s="1"/>
  <c r="H1172" i="2"/>
  <c r="F87" i="9"/>
  <c r="H950" i="2"/>
  <c r="H1244" i="2"/>
  <c r="E15" i="14"/>
  <c r="H64" i="2"/>
  <c r="M17" i="7"/>
  <c r="M31" i="7" s="1"/>
  <c r="M34" i="7" s="1"/>
  <c r="H459" i="2" s="1"/>
  <c r="D17" i="7"/>
  <c r="D31" i="7" s="1"/>
  <c r="H258" i="2" s="1"/>
  <c r="H244" i="2"/>
  <c r="D14" i="14"/>
  <c r="C1258" i="2"/>
  <c r="C1204" i="2"/>
  <c r="C990" i="2"/>
  <c r="C819" i="2"/>
  <c r="C808" i="2"/>
  <c r="C707" i="2"/>
  <c r="C550" i="2"/>
  <c r="C531" i="2"/>
  <c r="C351" i="2"/>
  <c r="C231" i="2"/>
  <c r="C211" i="2"/>
  <c r="C660" i="2"/>
  <c r="C559" i="2"/>
  <c r="C556" i="2"/>
  <c r="C441" i="2"/>
  <c r="C342" i="2"/>
  <c r="C335" i="2"/>
  <c r="C196" i="2"/>
  <c r="H442" i="2"/>
  <c r="I40" i="8" l="1"/>
  <c r="H638" i="2" s="1"/>
  <c r="H561" i="2"/>
  <c r="Q36" i="8"/>
  <c r="H874" i="2" s="1"/>
  <c r="O40" i="8"/>
  <c r="H627" i="2"/>
  <c r="N29" i="8"/>
  <c r="H777" i="2" s="1"/>
  <c r="H767" i="2"/>
  <c r="D40" i="8"/>
  <c r="H488" i="2" s="1"/>
  <c r="J26" i="8"/>
  <c r="H655" i="2" s="1"/>
  <c r="Q31" i="8"/>
  <c r="H869" i="2" s="1"/>
  <c r="Q32" i="8"/>
  <c r="H870" i="2" s="1"/>
  <c r="Q39" i="8"/>
  <c r="H877" i="2" s="1"/>
  <c r="J32" i="8"/>
  <c r="H660" i="2" s="1"/>
  <c r="H783" i="2"/>
  <c r="H564" i="2"/>
  <c r="J23" i="8"/>
  <c r="H652" i="2" s="1"/>
  <c r="Q26" i="8"/>
  <c r="H865" i="2" s="1"/>
  <c r="C209" i="2"/>
  <c r="C467" i="2"/>
  <c r="C677" i="2"/>
  <c r="C368" i="2"/>
  <c r="C737" i="2"/>
  <c r="C1001" i="2"/>
  <c r="C10" i="14"/>
  <c r="J17" i="7"/>
  <c r="L14" i="7"/>
  <c r="H417" i="2" s="1"/>
  <c r="J13" i="8"/>
  <c r="H643" i="2" s="1"/>
  <c r="Q18" i="8"/>
  <c r="H858" i="2" s="1"/>
  <c r="C263" i="2"/>
  <c r="C391" i="2"/>
  <c r="C500" i="2"/>
  <c r="C602" i="2"/>
  <c r="C710" i="2"/>
  <c r="C289" i="2"/>
  <c r="C420" i="2"/>
  <c r="C626" i="2"/>
  <c r="C768" i="2"/>
  <c r="C871" i="2"/>
  <c r="C1090" i="2"/>
  <c r="C46" i="2"/>
  <c r="C281" i="2"/>
  <c r="C407" i="2"/>
  <c r="C511" i="2"/>
  <c r="C620" i="2"/>
  <c r="C721" i="2"/>
  <c r="C295" i="2"/>
  <c r="C473" i="2"/>
  <c r="C632" i="2"/>
  <c r="C779" i="2"/>
  <c r="C898" i="2"/>
  <c r="C1125" i="2"/>
  <c r="C64" i="2"/>
  <c r="G17" i="7"/>
  <c r="H310" i="2" s="1"/>
  <c r="H284" i="2"/>
  <c r="J41" i="8"/>
  <c r="H669" i="2" s="1"/>
  <c r="C68" i="9"/>
  <c r="H1022" i="2" s="1"/>
  <c r="G29" i="8"/>
  <c r="H567" i="2" s="1"/>
  <c r="H563" i="2"/>
  <c r="H765" i="2"/>
  <c r="H554" i="2"/>
  <c r="F31" i="7"/>
  <c r="F34" i="7" s="1"/>
  <c r="H305" i="2" s="1"/>
  <c r="H288" i="2"/>
  <c r="H82" i="2"/>
  <c r="B50" i="5"/>
  <c r="B111" i="9"/>
  <c r="C232" i="2"/>
  <c r="C302" i="2"/>
  <c r="C356" i="2"/>
  <c r="C419" i="2"/>
  <c r="C469" i="2"/>
  <c r="C525" i="2"/>
  <c r="C587" i="2"/>
  <c r="C631" i="2"/>
  <c r="C678" i="2"/>
  <c r="C739" i="2"/>
  <c r="C252" i="2"/>
  <c r="C309" i="2"/>
  <c r="C389" i="2"/>
  <c r="C476" i="2"/>
  <c r="C574" i="2"/>
  <c r="C676" i="2"/>
  <c r="C744" i="2"/>
  <c r="C785" i="2"/>
  <c r="C842" i="2"/>
  <c r="C925" i="2"/>
  <c r="C1022" i="2"/>
  <c r="C1155" i="2"/>
  <c r="C1270" i="2"/>
  <c r="C153" i="2"/>
  <c r="C194" i="2"/>
  <c r="C247" i="2"/>
  <c r="C304" i="2"/>
  <c r="C377" i="2"/>
  <c r="C434" i="2"/>
  <c r="C480" i="2"/>
  <c r="C542" i="2"/>
  <c r="C589" i="2"/>
  <c r="C646" i="2"/>
  <c r="C703" i="2"/>
  <c r="C187" i="2"/>
  <c r="C256" i="2"/>
  <c r="C334" i="2"/>
  <c r="C417" i="2"/>
  <c r="C496" i="2"/>
  <c r="C596" i="2"/>
  <c r="C684" i="2"/>
  <c r="C756" i="2"/>
  <c r="C807" i="2"/>
  <c r="C854" i="2"/>
  <c r="C935" i="2"/>
  <c r="C1069" i="2"/>
  <c r="C1191" i="2"/>
  <c r="C1294" i="2"/>
  <c r="C104" i="2"/>
  <c r="C226" i="2"/>
  <c r="C268" i="2"/>
  <c r="C319" i="2"/>
  <c r="C373" i="2"/>
  <c r="C410" i="2"/>
  <c r="C451" i="2"/>
  <c r="C495" i="2"/>
  <c r="C530" i="2"/>
  <c r="C570" i="2"/>
  <c r="C614" i="2"/>
  <c r="C647" i="2"/>
  <c r="C689" i="2"/>
  <c r="C735" i="2"/>
  <c r="C218" i="2"/>
  <c r="C272" i="2"/>
  <c r="C330" i="2"/>
  <c r="C376" i="2"/>
  <c r="C442" i="2"/>
  <c r="C520" i="2"/>
  <c r="C577" i="2"/>
  <c r="C651" i="2"/>
  <c r="C729" i="2"/>
  <c r="C758" i="2"/>
  <c r="C795" i="2"/>
  <c r="C834" i="2"/>
  <c r="C882" i="2"/>
  <c r="C954" i="2"/>
  <c r="C1055" i="2"/>
  <c r="C1135" i="2"/>
  <c r="C1227" i="2"/>
  <c r="C31" i="2"/>
  <c r="C133" i="2"/>
  <c r="E58" i="9"/>
  <c r="H1098" i="2" s="1"/>
  <c r="Q24" i="8"/>
  <c r="H863" i="2" s="1"/>
  <c r="N19" i="8"/>
  <c r="Q19" i="8" s="1"/>
  <c r="H859" i="2" s="1"/>
  <c r="H556" i="2"/>
  <c r="E82" i="9"/>
  <c r="H1119" i="2" s="1"/>
  <c r="C184" i="2"/>
  <c r="C210" i="2"/>
  <c r="C249" i="2"/>
  <c r="C288" i="2"/>
  <c r="C323" i="2"/>
  <c r="C361" i="2"/>
  <c r="C394" i="2"/>
  <c r="C424" i="2"/>
  <c r="C454" i="2"/>
  <c r="C486" i="2"/>
  <c r="C513" i="2"/>
  <c r="C544" i="2"/>
  <c r="C576" i="2"/>
  <c r="C603" i="2"/>
  <c r="C634" i="2"/>
  <c r="C664" i="2"/>
  <c r="C694" i="2"/>
  <c r="C722" i="2"/>
  <c r="C195" i="2"/>
  <c r="C235" i="2"/>
  <c r="C276" i="2"/>
  <c r="C318" i="2"/>
  <c r="C353" i="2"/>
  <c r="C398" i="2"/>
  <c r="C450" i="2"/>
  <c r="C501" i="2"/>
  <c r="C553" i="2"/>
  <c r="C607" i="2"/>
  <c r="C654" i="2"/>
  <c r="C709" i="2"/>
  <c r="C748" i="2"/>
  <c r="C770" i="2"/>
  <c r="C797" i="2"/>
  <c r="C822" i="2"/>
  <c r="C860" i="2"/>
  <c r="C907" i="2"/>
  <c r="C965" i="2"/>
  <c r="C1037" i="2"/>
  <c r="C1103" i="2"/>
  <c r="C1170" i="2"/>
  <c r="C1240" i="2"/>
  <c r="C10" i="2"/>
  <c r="C177" i="2"/>
  <c r="E26" i="9"/>
  <c r="H987" i="2" s="1"/>
  <c r="G71" i="4"/>
  <c r="G79" i="4" s="1"/>
  <c r="H124" i="2" s="1"/>
  <c r="I17" i="7"/>
  <c r="H354" i="2" s="1"/>
  <c r="C9" i="14"/>
  <c r="H1086" i="2"/>
  <c r="H1043" i="2"/>
  <c r="K31" i="7"/>
  <c r="H87" i="2"/>
  <c r="H372" i="2"/>
  <c r="C31" i="5"/>
  <c r="C33" i="5" s="1"/>
  <c r="H144" i="2" s="1"/>
  <c r="E92" i="9"/>
  <c r="H1129" i="2" s="1"/>
  <c r="H1055" i="2"/>
  <c r="C45" i="9"/>
  <c r="H942" i="2" s="1"/>
  <c r="D45" i="9"/>
  <c r="H974" i="2" s="1"/>
  <c r="E13" i="9"/>
  <c r="H977" i="2" s="1"/>
  <c r="C21" i="9"/>
  <c r="J38" i="8"/>
  <c r="H666" i="2" s="1"/>
  <c r="E40" i="8"/>
  <c r="J36" i="8"/>
  <c r="J12" i="8"/>
  <c r="H642" i="2" s="1"/>
  <c r="G31" i="7"/>
  <c r="H306" i="2"/>
  <c r="E31" i="7"/>
  <c r="E34" i="7" s="1"/>
  <c r="H283" i="2" s="1"/>
  <c r="H262" i="2"/>
  <c r="H37" i="4"/>
  <c r="H95" i="4" s="1"/>
  <c r="H79" i="2"/>
  <c r="B52" i="5"/>
  <c r="C47" i="8"/>
  <c r="C73" i="2"/>
  <c r="C82" i="2"/>
  <c r="C90" i="2"/>
  <c r="C101" i="2"/>
  <c r="C110" i="2"/>
  <c r="C120" i="2"/>
  <c r="C131" i="2"/>
  <c r="C139" i="2"/>
  <c r="C149" i="2"/>
  <c r="C159" i="2"/>
  <c r="C168" i="2"/>
  <c r="C174" i="2"/>
  <c r="C70" i="2"/>
  <c r="C63" i="2"/>
  <c r="C56" i="2"/>
  <c r="C48" i="2"/>
  <c r="C42" i="2"/>
  <c r="C35" i="2"/>
  <c r="C27" i="2"/>
  <c r="C20" i="2"/>
  <c r="C14" i="2"/>
  <c r="C6" i="2"/>
  <c r="A5" i="8"/>
  <c r="C1288" i="2"/>
  <c r="C1280" i="2"/>
  <c r="C1274" i="2"/>
  <c r="C1267" i="2"/>
  <c r="C1259" i="2"/>
  <c r="C1252" i="2"/>
  <c r="C1246" i="2"/>
  <c r="C1238" i="2"/>
  <c r="C1231" i="2"/>
  <c r="C1224" i="2"/>
  <c r="C1216" i="2"/>
  <c r="C1210" i="2"/>
  <c r="C1203" i="2"/>
  <c r="C1194" i="2"/>
  <c r="C1187" i="2"/>
  <c r="C1181" i="2"/>
  <c r="C1173" i="2"/>
  <c r="C1166" i="2"/>
  <c r="C1159" i="2"/>
  <c r="C1151" i="2"/>
  <c r="C1145" i="2"/>
  <c r="C1138" i="2"/>
  <c r="C1130" i="2"/>
  <c r="C1123" i="2"/>
  <c r="C1117" i="2"/>
  <c r="C1109" i="2"/>
  <c r="C1102" i="2"/>
  <c r="C1095" i="2"/>
  <c r="C1087" i="2"/>
  <c r="C1081" i="2"/>
  <c r="C1074" i="2"/>
  <c r="C1066" i="2"/>
  <c r="C1059" i="2"/>
  <c r="C1053" i="2"/>
  <c r="C1045" i="2"/>
  <c r="C1038" i="2"/>
  <c r="C1031" i="2"/>
  <c r="C1023" i="2"/>
  <c r="C1017" i="2"/>
  <c r="C1010" i="2"/>
  <c r="C1002" i="2"/>
  <c r="C995" i="2"/>
  <c r="C989" i="2"/>
  <c r="C981" i="2"/>
  <c r="C974" i="2"/>
  <c r="C967" i="2"/>
  <c r="C959" i="2"/>
  <c r="C953" i="2"/>
  <c r="C946" i="2"/>
  <c r="C938" i="2"/>
  <c r="C932" i="2"/>
  <c r="C927" i="2"/>
  <c r="C921" i="2"/>
  <c r="C916" i="2"/>
  <c r="C910" i="2"/>
  <c r="C904" i="2"/>
  <c r="C899" i="2"/>
  <c r="C894" i="2"/>
  <c r="C888" i="2"/>
  <c r="C883" i="2"/>
  <c r="C878" i="2"/>
  <c r="C872" i="2"/>
  <c r="C84" i="2"/>
  <c r="C96" i="2"/>
  <c r="C109" i="2"/>
  <c r="C122" i="2"/>
  <c r="C134" i="2"/>
  <c r="C147" i="2"/>
  <c r="C161" i="2"/>
  <c r="C172" i="2"/>
  <c r="C72" i="2"/>
  <c r="C62" i="2"/>
  <c r="C52" i="2"/>
  <c r="C43" i="2"/>
  <c r="C32" i="2"/>
  <c r="C24" i="2"/>
  <c r="C15" i="2"/>
  <c r="C4" i="2"/>
  <c r="C1291" i="2"/>
  <c r="C1283" i="2"/>
  <c r="C1272" i="2"/>
  <c r="C1263" i="2"/>
  <c r="C1254" i="2"/>
  <c r="C1243" i="2"/>
  <c r="C1235" i="2"/>
  <c r="C1226" i="2"/>
  <c r="C1215" i="2"/>
  <c r="C1206" i="2"/>
  <c r="C1198" i="2"/>
  <c r="C1186" i="2"/>
  <c r="C1177" i="2"/>
  <c r="C1167" i="2"/>
  <c r="C1157" i="2"/>
  <c r="C1149" i="2"/>
  <c r="C1139" i="2"/>
  <c r="C1129" i="2"/>
  <c r="C1119" i="2"/>
  <c r="C1111" i="2"/>
  <c r="C1101" i="2"/>
  <c r="C1091" i="2"/>
  <c r="C1082" i="2"/>
  <c r="C1071" i="2"/>
  <c r="C1063" i="2"/>
  <c r="C1054" i="2"/>
  <c r="C1043" i="2"/>
  <c r="C1034" i="2"/>
  <c r="C1026" i="2"/>
  <c r="C1015" i="2"/>
  <c r="C1006" i="2"/>
  <c r="C997" i="2"/>
  <c r="C986" i="2"/>
  <c r="C978" i="2"/>
  <c r="C969" i="2"/>
  <c r="C958" i="2"/>
  <c r="C949" i="2"/>
  <c r="C941" i="2"/>
  <c r="C931" i="2"/>
  <c r="C924" i="2"/>
  <c r="C917" i="2"/>
  <c r="C908" i="2"/>
  <c r="C902" i="2"/>
  <c r="C895" i="2"/>
  <c r="C887" i="2"/>
  <c r="C880" i="2"/>
  <c r="C874" i="2"/>
  <c r="C867" i="2"/>
  <c r="C862" i="2"/>
  <c r="C856" i="2"/>
  <c r="C851" i="2"/>
  <c r="C846" i="2"/>
  <c r="C840" i="2"/>
  <c r="C835" i="2"/>
  <c r="C830" i="2"/>
  <c r="C824" i="2"/>
  <c r="C820" i="2"/>
  <c r="C815" i="2"/>
  <c r="C809" i="2"/>
  <c r="C804" i="2"/>
  <c r="C799" i="2"/>
  <c r="C793" i="2"/>
  <c r="C788" i="2"/>
  <c r="C783" i="2"/>
  <c r="C776" i="2"/>
  <c r="C771" i="2"/>
  <c r="C766" i="2"/>
  <c r="C760" i="2"/>
  <c r="C755" i="2"/>
  <c r="C74" i="2"/>
  <c r="C89" i="2"/>
  <c r="C105" i="2"/>
  <c r="C125" i="2"/>
  <c r="C142" i="2"/>
  <c r="C155" i="2"/>
  <c r="C173" i="2"/>
  <c r="C67" i="2"/>
  <c r="C54" i="2"/>
  <c r="C40" i="2"/>
  <c r="C30" i="2"/>
  <c r="C16" i="2"/>
  <c r="C3" i="2"/>
  <c r="C1286" i="2"/>
  <c r="C1275" i="2"/>
  <c r="C1262" i="2"/>
  <c r="C1248" i="2"/>
  <c r="C1236" i="2"/>
  <c r="C1222" i="2"/>
  <c r="C1211" i="2"/>
  <c r="C1199" i="2"/>
  <c r="C1183" i="2"/>
  <c r="C1171" i="2"/>
  <c r="C1161" i="2"/>
  <c r="C1146" i="2"/>
  <c r="C1134" i="2"/>
  <c r="C1122" i="2"/>
  <c r="C1107" i="2"/>
  <c r="C1097" i="2"/>
  <c r="C1085" i="2"/>
  <c r="C1070" i="2"/>
  <c r="C1058" i="2"/>
  <c r="C1047" i="2"/>
  <c r="C1033" i="2"/>
  <c r="C1021" i="2"/>
  <c r="C1007" i="2"/>
  <c r="C994" i="2"/>
  <c r="C983" i="2"/>
  <c r="C970" i="2"/>
  <c r="C957" i="2"/>
  <c r="C943" i="2"/>
  <c r="C933" i="2"/>
  <c r="C923" i="2"/>
  <c r="C913" i="2"/>
  <c r="C903" i="2"/>
  <c r="C892" i="2"/>
  <c r="C884" i="2"/>
  <c r="C875" i="2"/>
  <c r="C866" i="2"/>
  <c r="C859" i="2"/>
  <c r="C852" i="2"/>
  <c r="C844" i="2"/>
  <c r="C838" i="2"/>
  <c r="C831" i="2"/>
  <c r="C823" i="2"/>
  <c r="C817" i="2"/>
  <c r="C811" i="2"/>
  <c r="C803" i="2"/>
  <c r="C796" i="2"/>
  <c r="C789" i="2"/>
  <c r="C780" i="2"/>
  <c r="C774" i="2"/>
  <c r="C767" i="2"/>
  <c r="C759" i="2"/>
  <c r="C752" i="2"/>
  <c r="C747" i="2"/>
  <c r="C742" i="2"/>
  <c r="C732" i="2"/>
  <c r="C718" i="2"/>
  <c r="C704" i="2"/>
  <c r="C687" i="2"/>
  <c r="C673" i="2"/>
  <c r="C659" i="2"/>
  <c r="C643" i="2"/>
  <c r="C629" i="2"/>
  <c r="C615" i="2"/>
  <c r="C599" i="2"/>
  <c r="C585" i="2"/>
  <c r="C572" i="2"/>
  <c r="C555" i="2"/>
  <c r="C543" i="2"/>
  <c r="C529" i="2"/>
  <c r="C512" i="2"/>
  <c r="C499" i="2"/>
  <c r="C485" i="2"/>
  <c r="C468" i="2"/>
  <c r="C453" i="2"/>
  <c r="C440" i="2"/>
  <c r="C423" i="2"/>
  <c r="C409" i="2"/>
  <c r="C395" i="2"/>
  <c r="C380" i="2"/>
  <c r="C370" i="2"/>
  <c r="C360" i="2"/>
  <c r="C347" i="2"/>
  <c r="C336" i="2"/>
  <c r="C326" i="2"/>
  <c r="C314" i="2"/>
  <c r="C303" i="2"/>
  <c r="C293" i="2"/>
  <c r="C280" i="2"/>
  <c r="C270" i="2"/>
  <c r="C260" i="2"/>
  <c r="C248" i="2"/>
  <c r="C237" i="2"/>
  <c r="C227" i="2"/>
  <c r="C213" i="2"/>
  <c r="C202" i="2"/>
  <c r="C191" i="2"/>
  <c r="A6" i="6"/>
  <c r="C733" i="2"/>
  <c r="C725" i="2"/>
  <c r="C716" i="2"/>
  <c r="C708" i="2"/>
  <c r="C700" i="2"/>
  <c r="C691" i="2"/>
  <c r="C683" i="2"/>
  <c r="C675" i="2"/>
  <c r="C666" i="2"/>
  <c r="C658" i="2"/>
  <c r="C650" i="2"/>
  <c r="C641" i="2"/>
  <c r="C633" i="2"/>
  <c r="C625" i="2"/>
  <c r="C616" i="2"/>
  <c r="C608" i="2"/>
  <c r="C600" i="2"/>
  <c r="C591" i="2"/>
  <c r="C583" i="2"/>
  <c r="C575" i="2"/>
  <c r="C565" i="2"/>
  <c r="C557" i="2"/>
  <c r="C549" i="2"/>
  <c r="C539" i="2"/>
  <c r="C532" i="2"/>
  <c r="C524" i="2"/>
  <c r="C514" i="2"/>
  <c r="C506" i="2"/>
  <c r="C498" i="2"/>
  <c r="C489" i="2"/>
  <c r="C481" i="2"/>
  <c r="C474" i="2"/>
  <c r="C464" i="2"/>
  <c r="C455" i="2"/>
  <c r="C447" i="2"/>
  <c r="C438" i="2"/>
  <c r="C430" i="2"/>
  <c r="C422" i="2"/>
  <c r="C413" i="2"/>
  <c r="C405" i="2"/>
  <c r="C397" i="2"/>
  <c r="C388" i="2"/>
  <c r="C379" i="2"/>
  <c r="C369" i="2"/>
  <c r="C358" i="2"/>
  <c r="C348" i="2"/>
  <c r="C338" i="2"/>
  <c r="C327" i="2"/>
  <c r="C317" i="2"/>
  <c r="C308" i="2"/>
  <c r="C296" i="2"/>
  <c r="C286" i="2"/>
  <c r="C277" i="2"/>
  <c r="C265" i="2"/>
  <c r="C255" i="2"/>
  <c r="C245" i="2"/>
  <c r="C234" i="2"/>
  <c r="C224" i="2"/>
  <c r="C214" i="2"/>
  <c r="C203" i="2"/>
  <c r="C94" i="2"/>
  <c r="C116" i="2"/>
  <c r="C138" i="2"/>
  <c r="C163" i="2"/>
  <c r="C178" i="2"/>
  <c r="C58" i="2"/>
  <c r="C38" i="2"/>
  <c r="C22" i="2"/>
  <c r="C8" i="2"/>
  <c r="C1284" i="2"/>
  <c r="C1268" i="2"/>
  <c r="C1251" i="2"/>
  <c r="C1232" i="2"/>
  <c r="C1219" i="2"/>
  <c r="C1200" i="2"/>
  <c r="C1182" i="2"/>
  <c r="C1165" i="2"/>
  <c r="C1150" i="2"/>
  <c r="C1133" i="2"/>
  <c r="C1114" i="2"/>
  <c r="C1098" i="2"/>
  <c r="C1079" i="2"/>
  <c r="C1065" i="2"/>
  <c r="C1049" i="2"/>
  <c r="C1029" i="2"/>
  <c r="C1013" i="2"/>
  <c r="C999" i="2"/>
  <c r="C979" i="2"/>
  <c r="C963" i="2"/>
  <c r="C947" i="2"/>
  <c r="C929" i="2"/>
  <c r="C919" i="2"/>
  <c r="C906" i="2"/>
  <c r="C891" i="2"/>
  <c r="C879" i="2"/>
  <c r="C868" i="2"/>
  <c r="C858" i="2"/>
  <c r="C848" i="2"/>
  <c r="C839" i="2"/>
  <c r="C828" i="2"/>
  <c r="A6" i="5"/>
  <c r="C812" i="2"/>
  <c r="C801" i="2"/>
  <c r="C792" i="2"/>
  <c r="C784" i="2"/>
  <c r="C772" i="2"/>
  <c r="C763" i="2"/>
  <c r="C754" i="2"/>
  <c r="C746" i="2"/>
  <c r="C738" i="2"/>
  <c r="C720" i="2"/>
  <c r="C698" i="2"/>
  <c r="C681" i="2"/>
  <c r="C662" i="2"/>
  <c r="C640" i="2"/>
  <c r="C621" i="2"/>
  <c r="C604" i="2"/>
  <c r="C582" i="2"/>
  <c r="C563" i="2"/>
  <c r="C545" i="2"/>
  <c r="C523" i="2"/>
  <c r="C507" i="2"/>
  <c r="C488" i="2"/>
  <c r="C465" i="2"/>
  <c r="C445" i="2"/>
  <c r="C429" i="2"/>
  <c r="C406" i="2"/>
  <c r="C387" i="2"/>
  <c r="C372" i="2"/>
  <c r="C355" i="2"/>
  <c r="C343" i="2"/>
  <c r="C328" i="2"/>
  <c r="C312" i="2"/>
  <c r="C297" i="2"/>
  <c r="C284" i="2"/>
  <c r="C269" i="2"/>
  <c r="C254" i="2"/>
  <c r="C239" i="2"/>
  <c r="C222" i="2"/>
  <c r="C208" i="2"/>
  <c r="C193" i="2"/>
  <c r="C781" i="2"/>
  <c r="C728" i="2"/>
  <c r="C719" i="2"/>
  <c r="C706" i="2"/>
  <c r="C696" i="2"/>
  <c r="C685" i="2"/>
  <c r="C672" i="2"/>
  <c r="C663" i="2"/>
  <c r="C652" i="2"/>
  <c r="C639" i="2"/>
  <c r="C628" i="2"/>
  <c r="C619" i="2"/>
  <c r="C606" i="2"/>
  <c r="C595" i="2"/>
  <c r="C584" i="2"/>
  <c r="C571" i="2"/>
  <c r="C562" i="2"/>
  <c r="C551" i="2"/>
  <c r="C538" i="2"/>
  <c r="C527" i="2"/>
  <c r="C517" i="2"/>
  <c r="C505" i="2"/>
  <c r="C494" i="2"/>
  <c r="C483" i="2"/>
  <c r="C471" i="2"/>
  <c r="C461" i="2"/>
  <c r="C449" i="2"/>
  <c r="C436" i="2"/>
  <c r="C425" i="2"/>
  <c r="C416" i="2"/>
  <c r="C404" i="2"/>
  <c r="C393" i="2"/>
  <c r="C381" i="2"/>
  <c r="C365" i="2"/>
  <c r="C354" i="2"/>
  <c r="C340" i="2"/>
  <c r="C325" i="2"/>
  <c r="C311" i="2"/>
  <c r="C300" i="2"/>
  <c r="C285" i="2"/>
  <c r="C271" i="2"/>
  <c r="C257" i="2"/>
  <c r="C241" i="2"/>
  <c r="C230" i="2"/>
  <c r="C216" i="2"/>
  <c r="C201" i="2"/>
  <c r="C192" i="2"/>
  <c r="A6" i="7"/>
  <c r="C77" i="2"/>
  <c r="C98" i="2"/>
  <c r="C117" i="2"/>
  <c r="C145" i="2"/>
  <c r="C166" i="2"/>
  <c r="C68" i="2"/>
  <c r="C51" i="2"/>
  <c r="C36" i="2"/>
  <c r="C19" i="2"/>
  <c r="A5" i="9"/>
  <c r="C1279" i="2"/>
  <c r="C1264" i="2"/>
  <c r="C1247" i="2"/>
  <c r="C1230" i="2"/>
  <c r="C1214" i="2"/>
  <c r="C1193" i="2"/>
  <c r="C1178" i="2"/>
  <c r="C1162" i="2"/>
  <c r="C1143" i="2"/>
  <c r="C1127" i="2"/>
  <c r="C1113" i="2"/>
  <c r="C1093" i="2"/>
  <c r="C1077" i="2"/>
  <c r="C1061" i="2"/>
  <c r="C1042" i="2"/>
  <c r="C1027" i="2"/>
  <c r="C1011" i="2"/>
  <c r="C991" i="2"/>
  <c r="C975" i="2"/>
  <c r="C962" i="2"/>
  <c r="C942" i="2"/>
  <c r="C928" i="2"/>
  <c r="C915" i="2"/>
  <c r="C900" i="2"/>
  <c r="C890" i="2"/>
  <c r="C876" i="2"/>
  <c r="C864" i="2"/>
  <c r="C855" i="2"/>
  <c r="C847" i="2"/>
  <c r="C836" i="2"/>
  <c r="C827" i="2"/>
  <c r="C186" i="2"/>
  <c r="C199" i="2"/>
  <c r="C219" i="2"/>
  <c r="C238" i="2"/>
  <c r="C253" i="2"/>
  <c r="C273" i="2"/>
  <c r="C292" i="2"/>
  <c r="C310" i="2"/>
  <c r="C331" i="2"/>
  <c r="C346" i="2"/>
  <c r="C363" i="2"/>
  <c r="C385" i="2"/>
  <c r="C399" i="2"/>
  <c r="C411" i="2"/>
  <c r="C428" i="2"/>
  <c r="C443" i="2"/>
  <c r="C457" i="2"/>
  <c r="C475" i="2"/>
  <c r="C487" i="2"/>
  <c r="C502" i="2"/>
  <c r="C519" i="2"/>
  <c r="C533" i="2"/>
  <c r="C546" i="2"/>
  <c r="C564" i="2"/>
  <c r="C578" i="2"/>
  <c r="C594" i="2"/>
  <c r="C609" i="2"/>
  <c r="C622" i="2"/>
  <c r="C637" i="2"/>
  <c r="C653" i="2"/>
  <c r="C669" i="2"/>
  <c r="C682" i="2"/>
  <c r="C697" i="2"/>
  <c r="C713" i="2"/>
  <c r="C727" i="2"/>
  <c r="C183" i="2"/>
  <c r="C200" i="2"/>
  <c r="C220" i="2"/>
  <c r="C244" i="2"/>
  <c r="C262" i="2"/>
  <c r="C278" i="2"/>
  <c r="C301" i="2"/>
  <c r="C320" i="2"/>
  <c r="C339" i="2"/>
  <c r="C362" i="2"/>
  <c r="C378" i="2"/>
  <c r="C401" i="2"/>
  <c r="C432" i="2"/>
  <c r="C456" i="2"/>
  <c r="C479" i="2"/>
  <c r="C510" i="2"/>
  <c r="C534" i="2"/>
  <c r="C561" i="2"/>
  <c r="C588" i="2"/>
  <c r="C610" i="2"/>
  <c r="C638" i="2"/>
  <c r="C665" i="2"/>
  <c r="C692" i="2"/>
  <c r="C715" i="2"/>
  <c r="C740" i="2"/>
  <c r="C750" i="2"/>
  <c r="C762" i="2"/>
  <c r="C775" i="2"/>
  <c r="C787" i="2"/>
  <c r="C800" i="2"/>
  <c r="C813" i="2"/>
  <c r="C826" i="2"/>
  <c r="C843" i="2"/>
  <c r="C863" i="2"/>
  <c r="C886" i="2"/>
  <c r="C912" i="2"/>
  <c r="C937" i="2"/>
  <c r="C973" i="2"/>
  <c r="C1005" i="2"/>
  <c r="C1039" i="2"/>
  <c r="C1075" i="2"/>
  <c r="C1106" i="2"/>
  <c r="C1141" i="2"/>
  <c r="C1175" i="2"/>
  <c r="C1208" i="2"/>
  <c r="C1242" i="2"/>
  <c r="C1278" i="2"/>
  <c r="C11" i="2"/>
  <c r="C47" i="2"/>
  <c r="C169" i="2"/>
  <c r="C127" i="2"/>
  <c r="C80" i="2"/>
  <c r="C188" i="2"/>
  <c r="C207" i="2"/>
  <c r="C223" i="2"/>
  <c r="C240" i="2"/>
  <c r="C261" i="2"/>
  <c r="C279" i="2"/>
  <c r="C294" i="2"/>
  <c r="C315" i="2"/>
  <c r="C333" i="2"/>
  <c r="C350" i="2"/>
  <c r="C371" i="2"/>
  <c r="C386" i="2"/>
  <c r="C400" i="2"/>
  <c r="C418" i="2"/>
  <c r="C431" i="2"/>
  <c r="C444" i="2"/>
  <c r="C462" i="2"/>
  <c r="C477" i="2"/>
  <c r="C492" i="2"/>
  <c r="C508" i="2"/>
  <c r="C521" i="2"/>
  <c r="C536" i="2"/>
  <c r="C552" i="2"/>
  <c r="C568" i="2"/>
  <c r="C581" i="2"/>
  <c r="C597" i="2"/>
  <c r="C612" i="2"/>
  <c r="C627" i="2"/>
  <c r="C644" i="2"/>
  <c r="C656" i="2"/>
  <c r="C671" i="2"/>
  <c r="C688" i="2"/>
  <c r="C702" i="2"/>
  <c r="C714" i="2"/>
  <c r="C731" i="2"/>
  <c r="C185" i="2"/>
  <c r="C204" i="2"/>
  <c r="C229" i="2"/>
  <c r="C246" i="2"/>
  <c r="C264" i="2"/>
  <c r="C287" i="2"/>
  <c r="C305" i="2"/>
  <c r="C322" i="2"/>
  <c r="C345" i="2"/>
  <c r="C364" i="2"/>
  <c r="C384" i="2"/>
  <c r="C412" i="2"/>
  <c r="C435" i="2"/>
  <c r="C463" i="2"/>
  <c r="C490" i="2"/>
  <c r="C518" i="2"/>
  <c r="C540" i="2"/>
  <c r="C566" i="2"/>
  <c r="C593" i="2"/>
  <c r="C618" i="2"/>
  <c r="C648" i="2"/>
  <c r="C670" i="2"/>
  <c r="C695" i="2"/>
  <c r="C726" i="2"/>
  <c r="C743" i="2"/>
  <c r="C751" i="2"/>
  <c r="C764" i="2"/>
  <c r="C778" i="2"/>
  <c r="C791" i="2"/>
  <c r="C805" i="2"/>
  <c r="C816" i="2"/>
  <c r="C832" i="2"/>
  <c r="C850" i="2"/>
  <c r="C870" i="2"/>
  <c r="C896" i="2"/>
  <c r="C920" i="2"/>
  <c r="C951" i="2"/>
  <c r="C985" i="2"/>
  <c r="C1018" i="2"/>
  <c r="C1050" i="2"/>
  <c r="C1086" i="2"/>
  <c r="C1118" i="2"/>
  <c r="C1154" i="2"/>
  <c r="C1189" i="2"/>
  <c r="C1220" i="2"/>
  <c r="C1256" i="2"/>
  <c r="C1290" i="2"/>
  <c r="C26" i="2"/>
  <c r="C59" i="2"/>
  <c r="C154" i="2"/>
  <c r="C112" i="2"/>
  <c r="H36" i="5"/>
  <c r="D42" i="5" s="1"/>
  <c r="D33" i="5"/>
  <c r="D56" i="4"/>
  <c r="H33" i="5"/>
  <c r="G36" i="5"/>
  <c r="D34" i="7"/>
  <c r="H261" i="2" s="1"/>
  <c r="H170" i="2"/>
  <c r="H761" i="2"/>
  <c r="Q11" i="8"/>
  <c r="H851" i="2" s="1"/>
  <c r="H619" i="2"/>
  <c r="H560" i="2"/>
  <c r="J20" i="8"/>
  <c r="H650" i="2" s="1"/>
  <c r="H476" i="2"/>
  <c r="G27" i="8"/>
  <c r="N27" i="8"/>
  <c r="E73" i="9"/>
  <c r="H1110" i="2" s="1"/>
  <c r="H1112" i="2"/>
  <c r="H1258" i="2"/>
  <c r="I18" i="10"/>
  <c r="H1286" i="2" s="1"/>
  <c r="I27" i="10"/>
  <c r="H1294" i="2" s="1"/>
  <c r="G19" i="8"/>
  <c r="H161" i="2"/>
  <c r="H211" i="2"/>
  <c r="C44" i="6"/>
  <c r="H482" i="2"/>
  <c r="G34" i="8"/>
  <c r="H573" i="2"/>
  <c r="J35" i="8"/>
  <c r="H786" i="2"/>
  <c r="Q38" i="8"/>
  <c r="E18" i="9"/>
  <c r="H982" i="2" s="1"/>
  <c r="H918" i="2"/>
  <c r="H1051" i="2"/>
  <c r="D68" i="9"/>
  <c r="H1065" i="2" s="1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8" i="2"/>
  <c r="C132" i="2"/>
  <c r="C136" i="2"/>
  <c r="C140" i="2"/>
  <c r="C144" i="2"/>
  <c r="C148" i="2"/>
  <c r="C152" i="2"/>
  <c r="C156" i="2"/>
  <c r="C160" i="2"/>
  <c r="C164" i="2"/>
  <c r="C76" i="2"/>
  <c r="C81" i="2"/>
  <c r="C86" i="2"/>
  <c r="C92" i="2"/>
  <c r="C97" i="2"/>
  <c r="C102" i="2"/>
  <c r="C108" i="2"/>
  <c r="C113" i="2"/>
  <c r="C118" i="2"/>
  <c r="C124" i="2"/>
  <c r="C130" i="2"/>
  <c r="C135" i="2"/>
  <c r="C141" i="2"/>
  <c r="C146" i="2"/>
  <c r="C151" i="2"/>
  <c r="C157" i="2"/>
  <c r="C162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A5" i="10"/>
  <c r="C1293" i="2"/>
  <c r="C1289" i="2"/>
  <c r="C1285" i="2"/>
  <c r="C1281" i="2"/>
  <c r="C1277" i="2"/>
  <c r="C1273" i="2"/>
  <c r="C1269" i="2"/>
  <c r="C1265" i="2"/>
  <c r="C1261" i="2"/>
  <c r="C1257" i="2"/>
  <c r="C1253" i="2"/>
  <c r="C1249" i="2"/>
  <c r="C1245" i="2"/>
  <c r="C1241" i="2"/>
  <c r="C1237" i="2"/>
  <c r="C1233" i="2"/>
  <c r="C1229" i="2"/>
  <c r="C1225" i="2"/>
  <c r="C1221" i="2"/>
  <c r="C1217" i="2"/>
  <c r="C1213" i="2"/>
  <c r="C1209" i="2"/>
  <c r="C1205" i="2"/>
  <c r="C1201" i="2"/>
  <c r="C1197" i="2"/>
  <c r="C1192" i="2"/>
  <c r="C1188" i="2"/>
  <c r="C1184" i="2"/>
  <c r="C1180" i="2"/>
  <c r="C1176" i="2"/>
  <c r="C1172" i="2"/>
  <c r="C1168" i="2"/>
  <c r="C1164" i="2"/>
  <c r="C1160" i="2"/>
  <c r="C1156" i="2"/>
  <c r="C1152" i="2"/>
  <c r="C1148" i="2"/>
  <c r="C1144" i="2"/>
  <c r="C1140" i="2"/>
  <c r="C1136" i="2"/>
  <c r="C1132" i="2"/>
  <c r="C1128" i="2"/>
  <c r="C1124" i="2"/>
  <c r="C1120" i="2"/>
  <c r="C1116" i="2"/>
  <c r="C1112" i="2"/>
  <c r="C1108" i="2"/>
  <c r="C1104" i="2"/>
  <c r="C1100" i="2"/>
  <c r="C1096" i="2"/>
  <c r="C1092" i="2"/>
  <c r="C1088" i="2"/>
  <c r="C1084" i="2"/>
  <c r="C1080" i="2"/>
  <c r="C1076" i="2"/>
  <c r="C1072" i="2"/>
  <c r="C1068" i="2"/>
  <c r="C1064" i="2"/>
  <c r="C1060" i="2"/>
  <c r="C1056" i="2"/>
  <c r="C1052" i="2"/>
  <c r="C1048" i="2"/>
  <c r="C1044" i="2"/>
  <c r="C1040" i="2"/>
  <c r="C1036" i="2"/>
  <c r="C1032" i="2"/>
  <c r="C1028" i="2"/>
  <c r="C1024" i="2"/>
  <c r="C1020" i="2"/>
  <c r="C1016" i="2"/>
  <c r="C1012" i="2"/>
  <c r="C1008" i="2"/>
  <c r="C100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936" i="2"/>
  <c r="C182" i="2"/>
  <c r="C190" i="2"/>
  <c r="C197" i="2"/>
  <c r="C205" i="2"/>
  <c r="C212" i="2"/>
  <c r="C221" i="2"/>
  <c r="C228" i="2"/>
  <c r="C236" i="2"/>
  <c r="C243" i="2"/>
  <c r="C251" i="2"/>
  <c r="C259" i="2"/>
  <c r="C267" i="2"/>
  <c r="C275" i="2"/>
  <c r="C283" i="2"/>
  <c r="C290" i="2"/>
  <c r="C298" i="2"/>
  <c r="C306" i="2"/>
  <c r="C313" i="2"/>
  <c r="C321" i="2"/>
  <c r="C329" i="2"/>
  <c r="C337" i="2"/>
  <c r="C344" i="2"/>
  <c r="C352" i="2"/>
  <c r="C359" i="2"/>
  <c r="C367" i="2"/>
  <c r="C375" i="2"/>
  <c r="C383" i="2"/>
  <c r="C390" i="2"/>
  <c r="C396" i="2"/>
  <c r="C402" i="2"/>
  <c r="C408" i="2"/>
  <c r="C415" i="2"/>
  <c r="C421" i="2"/>
  <c r="C427" i="2"/>
  <c r="C433" i="2"/>
  <c r="C439" i="2"/>
  <c r="C446" i="2"/>
  <c r="C452" i="2"/>
  <c r="C458" i="2"/>
  <c r="C466" i="2"/>
  <c r="C472" i="2"/>
  <c r="C478" i="2"/>
  <c r="C484" i="2"/>
  <c r="C491" i="2"/>
  <c r="C497" i="2"/>
  <c r="C503" i="2"/>
  <c r="C509" i="2"/>
  <c r="C516" i="2"/>
  <c r="C522" i="2"/>
  <c r="C528" i="2"/>
  <c r="C535" i="2"/>
  <c r="C541" i="2"/>
  <c r="C548" i="2"/>
  <c r="C554" i="2"/>
  <c r="C560" i="2"/>
  <c r="C567" i="2"/>
  <c r="C573" i="2"/>
  <c r="C580" i="2"/>
  <c r="C586" i="2"/>
  <c r="C592" i="2"/>
  <c r="C598" i="2"/>
  <c r="C605" i="2"/>
  <c r="C611" i="2"/>
  <c r="C617" i="2"/>
  <c r="C624" i="2"/>
  <c r="C630" i="2"/>
  <c r="C636" i="2"/>
  <c r="C642" i="2"/>
  <c r="C649" i="2"/>
  <c r="C655" i="2"/>
  <c r="C661" i="2"/>
  <c r="C667" i="2"/>
  <c r="C674" i="2"/>
  <c r="C680" i="2"/>
  <c r="C686" i="2"/>
  <c r="C693" i="2"/>
  <c r="C699" i="2"/>
  <c r="C705" i="2"/>
  <c r="C711" i="2"/>
  <c r="C717" i="2"/>
  <c r="C724" i="2"/>
  <c r="C730" i="2"/>
  <c r="C736" i="2"/>
  <c r="C181" i="2"/>
  <c r="C189" i="2"/>
  <c r="C198" i="2"/>
  <c r="C206" i="2"/>
  <c r="C215" i="2"/>
  <c r="C225" i="2"/>
  <c r="C233" i="2"/>
  <c r="C242" i="2"/>
  <c r="C250" i="2"/>
  <c r="C258" i="2"/>
  <c r="C266" i="2"/>
  <c r="C274" i="2"/>
  <c r="C282" i="2"/>
  <c r="C291" i="2"/>
  <c r="C299" i="2"/>
  <c r="C307" i="2"/>
  <c r="C316" i="2"/>
  <c r="C324" i="2"/>
  <c r="C332" i="2"/>
  <c r="C341" i="2"/>
  <c r="C349" i="2"/>
  <c r="C357" i="2"/>
  <c r="C366" i="2"/>
  <c r="C374" i="2"/>
  <c r="C382" i="2"/>
  <c r="C392" i="2"/>
  <c r="C403" i="2"/>
  <c r="C414" i="2"/>
  <c r="C426" i="2"/>
  <c r="C437" i="2"/>
  <c r="C448" i="2"/>
  <c r="C459" i="2"/>
  <c r="C470" i="2"/>
  <c r="C482" i="2"/>
  <c r="C493" i="2"/>
  <c r="C504" i="2"/>
  <c r="C515" i="2"/>
  <c r="C526" i="2"/>
  <c r="C537" i="2"/>
  <c r="C547" i="2"/>
  <c r="C558" i="2"/>
  <c r="C569" i="2"/>
  <c r="C579" i="2"/>
  <c r="C590" i="2"/>
  <c r="C601" i="2"/>
  <c r="C613" i="2"/>
  <c r="C623" i="2"/>
  <c r="C635" i="2"/>
  <c r="C645" i="2"/>
  <c r="C657" i="2"/>
  <c r="C668" i="2"/>
  <c r="C679" i="2"/>
  <c r="C690" i="2"/>
  <c r="C701" i="2"/>
  <c r="C712" i="2"/>
  <c r="C723" i="2"/>
  <c r="C734" i="2"/>
  <c r="C741" i="2"/>
  <c r="C745" i="2"/>
  <c r="C749" i="2"/>
  <c r="C753" i="2"/>
  <c r="C757" i="2"/>
  <c r="C761" i="2"/>
  <c r="C765" i="2"/>
  <c r="C769" i="2"/>
  <c r="C773" i="2"/>
  <c r="C777" i="2"/>
  <c r="C782" i="2"/>
  <c r="C786" i="2"/>
  <c r="C790" i="2"/>
  <c r="C794" i="2"/>
  <c r="C798" i="2"/>
  <c r="C802" i="2"/>
  <c r="C806" i="2"/>
  <c r="C810" i="2"/>
  <c r="C814" i="2"/>
  <c r="C818" i="2"/>
  <c r="C821" i="2"/>
  <c r="C825" i="2"/>
  <c r="C829" i="2"/>
  <c r="C833" i="2"/>
  <c r="C837" i="2"/>
  <c r="C841" i="2"/>
  <c r="C845" i="2"/>
  <c r="C849" i="2"/>
  <c r="C853" i="2"/>
  <c r="C857" i="2"/>
  <c r="C861" i="2"/>
  <c r="C865" i="2"/>
  <c r="C869" i="2"/>
  <c r="C873" i="2"/>
  <c r="C877" i="2"/>
  <c r="C881" i="2"/>
  <c r="C885" i="2"/>
  <c r="C889" i="2"/>
  <c r="C893" i="2"/>
  <c r="C897" i="2"/>
  <c r="C901" i="2"/>
  <c r="C905" i="2"/>
  <c r="C909" i="2"/>
  <c r="C914" i="2"/>
  <c r="C918" i="2"/>
  <c r="C922" i="2"/>
  <c r="C926" i="2"/>
  <c r="C930" i="2"/>
  <c r="C934" i="2"/>
  <c r="C939" i="2"/>
  <c r="C945" i="2"/>
  <c r="C950" i="2"/>
  <c r="C955" i="2"/>
  <c r="C961" i="2"/>
  <c r="C966" i="2"/>
  <c r="C971" i="2"/>
  <c r="C977" i="2"/>
  <c r="C982" i="2"/>
  <c r="C987" i="2"/>
  <c r="C993" i="2"/>
  <c r="C998" i="2"/>
  <c r="C1003" i="2"/>
  <c r="C1009" i="2"/>
  <c r="C1014" i="2"/>
  <c r="C1019" i="2"/>
  <c r="C1025" i="2"/>
  <c r="C1030" i="2"/>
  <c r="C1035" i="2"/>
  <c r="C1041" i="2"/>
  <c r="C1046" i="2"/>
  <c r="C1051" i="2"/>
  <c r="C1057" i="2"/>
  <c r="C1062" i="2"/>
  <c r="C1067" i="2"/>
  <c r="C1073" i="2"/>
  <c r="C1078" i="2"/>
  <c r="C1083" i="2"/>
  <c r="C1089" i="2"/>
  <c r="C1094" i="2"/>
  <c r="C1099" i="2"/>
  <c r="C1105" i="2"/>
  <c r="C1110" i="2"/>
  <c r="C1115" i="2"/>
  <c r="C1121" i="2"/>
  <c r="C1126" i="2"/>
  <c r="C1131" i="2"/>
  <c r="C1137" i="2"/>
  <c r="C1142" i="2"/>
  <c r="C1147" i="2"/>
  <c r="C1153" i="2"/>
  <c r="C1158" i="2"/>
  <c r="C1163" i="2"/>
  <c r="C1169" i="2"/>
  <c r="C1174" i="2"/>
  <c r="C1179" i="2"/>
  <c r="C1185" i="2"/>
  <c r="C1190" i="2"/>
  <c r="C1195" i="2"/>
  <c r="C1202" i="2"/>
  <c r="C1207" i="2"/>
  <c r="C1212" i="2"/>
  <c r="C1218" i="2"/>
  <c r="C1223" i="2"/>
  <c r="C1228" i="2"/>
  <c r="C1234" i="2"/>
  <c r="C1239" i="2"/>
  <c r="C1244" i="2"/>
  <c r="C1250" i="2"/>
  <c r="C1255" i="2"/>
  <c r="C1260" i="2"/>
  <c r="C1266" i="2"/>
  <c r="C1271" i="2"/>
  <c r="C1276" i="2"/>
  <c r="C1282" i="2"/>
  <c r="C1287" i="2"/>
  <c r="C1292" i="2"/>
  <c r="A6" i="4"/>
  <c r="C7" i="2"/>
  <c r="C12" i="2"/>
  <c r="C18" i="2"/>
  <c r="C23" i="2"/>
  <c r="C28" i="2"/>
  <c r="C34" i="2"/>
  <c r="C39" i="2"/>
  <c r="C44" i="2"/>
  <c r="C50" i="2"/>
  <c r="C55" i="2"/>
  <c r="C60" i="2"/>
  <c r="C66" i="2"/>
  <c r="C71" i="2"/>
  <c r="C176" i="2"/>
  <c r="C170" i="2"/>
  <c r="C165" i="2"/>
  <c r="C158" i="2"/>
  <c r="C150" i="2"/>
  <c r="C143" i="2"/>
  <c r="C137" i="2"/>
  <c r="C129" i="2"/>
  <c r="C121" i="2"/>
  <c r="C114" i="2"/>
  <c r="C106" i="2"/>
  <c r="C100" i="2"/>
  <c r="C93" i="2"/>
  <c r="C85" i="2"/>
  <c r="C78" i="2"/>
  <c r="A3" i="14"/>
  <c r="E35" i="9"/>
  <c r="H996" i="2" s="1"/>
  <c r="Q29" i="8"/>
  <c r="H867" i="2" s="1"/>
  <c r="H1167" i="2"/>
  <c r="F98" i="9"/>
  <c r="C46" i="4"/>
  <c r="H33" i="2" s="1"/>
  <c r="H717" i="2"/>
  <c r="L40" i="8"/>
  <c r="H728" i="2" s="1"/>
  <c r="H568" i="2"/>
  <c r="J30" i="8"/>
  <c r="H785" i="2"/>
  <c r="Q37" i="8"/>
  <c r="H875" i="2" s="1"/>
  <c r="H1028" i="2"/>
  <c r="C98" i="9"/>
  <c r="H1133" i="2"/>
  <c r="C94" i="4"/>
  <c r="D98" i="9"/>
  <c r="E54" i="9"/>
  <c r="H1094" i="2" s="1"/>
  <c r="E40" i="9"/>
  <c r="H1001" i="2" s="1"/>
  <c r="H218" i="2"/>
  <c r="L13" i="7"/>
  <c r="H416" i="2" s="1"/>
  <c r="H102" i="2"/>
  <c r="G56" i="4"/>
  <c r="H555" i="2"/>
  <c r="J15" i="8"/>
  <c r="J18" i="8"/>
  <c r="H589" i="2"/>
  <c r="Q21" i="8"/>
  <c r="H861" i="2" s="1"/>
  <c r="H771" i="2"/>
  <c r="Q23" i="8"/>
  <c r="H862" i="2" s="1"/>
  <c r="H772" i="2"/>
  <c r="H686" i="2"/>
  <c r="H778" i="2"/>
  <c r="Q30" i="8"/>
  <c r="H868" i="2" s="1"/>
  <c r="H692" i="2"/>
  <c r="N34" i="8"/>
  <c r="K40" i="8"/>
  <c r="H698" i="2" s="1"/>
  <c r="Q41" i="8"/>
  <c r="H879" i="2" s="1"/>
  <c r="H789" i="2"/>
  <c r="H945" i="2"/>
  <c r="D21" i="9"/>
  <c r="H953" i="2" s="1"/>
  <c r="D44" i="6"/>
  <c r="D46" i="6" s="1"/>
  <c r="D47" i="6" s="1"/>
  <c r="H31" i="7"/>
  <c r="H763" i="2"/>
  <c r="Q13" i="8"/>
  <c r="H853" i="2" s="1"/>
  <c r="H40" i="8"/>
  <c r="H608" i="2" s="1"/>
  <c r="H597" i="2"/>
  <c r="H781" i="2"/>
  <c r="Q33" i="8"/>
  <c r="H871" i="2" s="1"/>
  <c r="E77" i="9"/>
  <c r="H1114" i="2" s="1"/>
  <c r="D94" i="4"/>
  <c r="H762" i="2"/>
  <c r="Q12" i="8"/>
  <c r="H852" i="2" s="1"/>
  <c r="B98" i="4"/>
  <c r="B31" i="10"/>
  <c r="C45" i="8"/>
  <c r="B54" i="6"/>
  <c r="D15" i="14"/>
  <c r="M40" i="8"/>
  <c r="M42" i="8" s="1"/>
  <c r="H236" i="2"/>
  <c r="H222" i="2"/>
  <c r="H456" i="2"/>
  <c r="H651" i="2"/>
  <c r="R22" i="8"/>
  <c r="C34" i="7"/>
  <c r="J11" i="8"/>
  <c r="Q14" i="8"/>
  <c r="Q16" i="8"/>
  <c r="J17" i="8"/>
  <c r="Q20" i="8"/>
  <c r="Q25" i="8"/>
  <c r="F40" i="8"/>
  <c r="P40" i="8"/>
  <c r="J31" i="8"/>
  <c r="J33" i="8"/>
  <c r="J37" i="8"/>
  <c r="J39" i="8"/>
  <c r="I42" i="8" l="1"/>
  <c r="R26" i="8"/>
  <c r="R36" i="8"/>
  <c r="H904" i="2" s="1"/>
  <c r="H760" i="2"/>
  <c r="H640" i="2"/>
  <c r="O42" i="8"/>
  <c r="H818" i="2"/>
  <c r="H758" i="2"/>
  <c r="R32" i="8"/>
  <c r="H900" i="2" s="1"/>
  <c r="N40" i="8"/>
  <c r="N42" i="8" s="1"/>
  <c r="D42" i="8"/>
  <c r="R41" i="8"/>
  <c r="C31" i="4" s="1"/>
  <c r="R24" i="8"/>
  <c r="H893" i="2" s="1"/>
  <c r="J31" i="7"/>
  <c r="H376" i="2"/>
  <c r="H909" i="2"/>
  <c r="J29" i="8"/>
  <c r="R29" i="8" s="1"/>
  <c r="H897" i="2" s="1"/>
  <c r="H895" i="2"/>
  <c r="C27" i="4"/>
  <c r="H17" i="2" s="1"/>
  <c r="H302" i="2"/>
  <c r="E87" i="9"/>
  <c r="E98" i="9" s="1"/>
  <c r="R23" i="8"/>
  <c r="H280" i="2"/>
  <c r="D37" i="5"/>
  <c r="H769" i="2"/>
  <c r="H37" i="5"/>
  <c r="D95" i="4"/>
  <c r="G33" i="5"/>
  <c r="H171" i="2" s="1"/>
  <c r="D11" i="12"/>
  <c r="D12" i="12"/>
  <c r="D13" i="12"/>
  <c r="H120" i="2"/>
  <c r="L17" i="7"/>
  <c r="H420" i="2" s="1"/>
  <c r="H213" i="2"/>
  <c r="E9" i="14"/>
  <c r="D9" i="14" s="1"/>
  <c r="K34" i="7"/>
  <c r="H415" i="2" s="1"/>
  <c r="H412" i="2"/>
  <c r="C36" i="5"/>
  <c r="C37" i="5" s="1"/>
  <c r="H143" i="2"/>
  <c r="E68" i="9"/>
  <c r="H1108" i="2" s="1"/>
  <c r="H921" i="2"/>
  <c r="C46" i="9"/>
  <c r="H943" i="2" s="1"/>
  <c r="D46" i="9"/>
  <c r="H975" i="2" s="1"/>
  <c r="H664" i="2"/>
  <c r="H518" i="2"/>
  <c r="E42" i="8"/>
  <c r="R12" i="8"/>
  <c r="H324" i="2"/>
  <c r="G34" i="7"/>
  <c r="H327" i="2" s="1"/>
  <c r="H782" i="2"/>
  <c r="Q34" i="8"/>
  <c r="H872" i="2" s="1"/>
  <c r="H645" i="2"/>
  <c r="R15" i="8"/>
  <c r="D10" i="12"/>
  <c r="H71" i="2"/>
  <c r="R30" i="8"/>
  <c r="H898" i="2" s="1"/>
  <c r="H658" i="2"/>
  <c r="H34" i="7"/>
  <c r="H349" i="2" s="1"/>
  <c r="H346" i="2"/>
  <c r="H572" i="2"/>
  <c r="J34" i="8"/>
  <c r="H212" i="2"/>
  <c r="C46" i="6"/>
  <c r="C47" i="6" s="1"/>
  <c r="H215" i="2" s="1"/>
  <c r="H566" i="2"/>
  <c r="J27" i="8"/>
  <c r="R21" i="8"/>
  <c r="H891" i="2" s="1"/>
  <c r="H42" i="8"/>
  <c r="H107" i="2"/>
  <c r="H1092" i="2"/>
  <c r="D99" i="9"/>
  <c r="H1093" i="2" s="1"/>
  <c r="F99" i="9"/>
  <c r="H1179" i="2" s="1"/>
  <c r="H1178" i="2"/>
  <c r="E21" i="9"/>
  <c r="H985" i="2" s="1"/>
  <c r="H648" i="2"/>
  <c r="R18" i="8"/>
  <c r="H888" i="2" s="1"/>
  <c r="C99" i="9"/>
  <c r="H1050" i="2" s="1"/>
  <c r="H1049" i="2"/>
  <c r="H876" i="2"/>
  <c r="R38" i="8"/>
  <c r="H906" i="2" s="1"/>
  <c r="H663" i="2"/>
  <c r="R35" i="8"/>
  <c r="H903" i="2" s="1"/>
  <c r="K42" i="8"/>
  <c r="R13" i="8"/>
  <c r="E45" i="9"/>
  <c r="L42" i="8"/>
  <c r="H559" i="2"/>
  <c r="J19" i="8"/>
  <c r="H776" i="2"/>
  <c r="Q27" i="8"/>
  <c r="H866" i="2" s="1"/>
  <c r="H174" i="2"/>
  <c r="H659" i="2"/>
  <c r="R31" i="8"/>
  <c r="H899" i="2" s="1"/>
  <c r="H548" i="2"/>
  <c r="F42" i="8"/>
  <c r="G40" i="8"/>
  <c r="H860" i="2"/>
  <c r="R20" i="8"/>
  <c r="H856" i="2"/>
  <c r="R16" i="8"/>
  <c r="H641" i="2"/>
  <c r="R11" i="8"/>
  <c r="H239" i="2"/>
  <c r="H788" i="2"/>
  <c r="D45" i="5"/>
  <c r="H665" i="2"/>
  <c r="R37" i="8"/>
  <c r="H905" i="2" s="1"/>
  <c r="H667" i="2"/>
  <c r="R39" i="8"/>
  <c r="H907" i="2" s="1"/>
  <c r="H661" i="2"/>
  <c r="R33" i="8"/>
  <c r="H901" i="2" s="1"/>
  <c r="H848" i="2"/>
  <c r="P42" i="8"/>
  <c r="H864" i="2"/>
  <c r="R25" i="8"/>
  <c r="R17" i="8"/>
  <c r="C18" i="4" s="1"/>
  <c r="H647" i="2"/>
  <c r="H854" i="2"/>
  <c r="R14" i="8"/>
  <c r="H850" i="2" l="1"/>
  <c r="H550" i="2"/>
  <c r="H520" i="2"/>
  <c r="H490" i="2"/>
  <c r="H730" i="2"/>
  <c r="H820" i="2"/>
  <c r="Q40" i="8"/>
  <c r="H610" i="2"/>
  <c r="H700" i="2"/>
  <c r="H790" i="2"/>
  <c r="C25" i="4"/>
  <c r="H15" i="2" s="1"/>
  <c r="J34" i="7"/>
  <c r="H393" i="2" s="1"/>
  <c r="H390" i="2"/>
  <c r="H19" i="2"/>
  <c r="C33" i="4"/>
  <c r="H21" i="2" s="1"/>
  <c r="H657" i="2"/>
  <c r="H894" i="2"/>
  <c r="H16" i="2"/>
  <c r="H892" i="2"/>
  <c r="C24" i="4"/>
  <c r="C21" i="4"/>
  <c r="H12" i="2" s="1"/>
  <c r="H881" i="2"/>
  <c r="C12" i="4"/>
  <c r="H3" i="2" s="1"/>
  <c r="H882" i="2"/>
  <c r="C13" i="4"/>
  <c r="H4" i="2" s="1"/>
  <c r="H884" i="2"/>
  <c r="C15" i="4"/>
  <c r="H6" i="2" s="1"/>
  <c r="H885" i="2"/>
  <c r="C16" i="4"/>
  <c r="H7" i="2" s="1"/>
  <c r="H42" i="5"/>
  <c r="H44" i="5" s="1"/>
  <c r="H1124" i="2"/>
  <c r="H886" i="2"/>
  <c r="C17" i="4"/>
  <c r="H8" i="2" s="1"/>
  <c r="H883" i="2"/>
  <c r="C14" i="4"/>
  <c r="H5" i="2" s="1"/>
  <c r="D8" i="12"/>
  <c r="G37" i="5"/>
  <c r="H175" i="2" s="1"/>
  <c r="H887" i="2"/>
  <c r="C42" i="5"/>
  <c r="H147" i="2"/>
  <c r="E46" i="9"/>
  <c r="H1007" i="2" s="1"/>
  <c r="H1006" i="2"/>
  <c r="H1135" i="2"/>
  <c r="E99" i="9"/>
  <c r="H1136" i="2" s="1"/>
  <c r="H656" i="2"/>
  <c r="R27" i="8"/>
  <c r="H896" i="2" s="1"/>
  <c r="H662" i="2"/>
  <c r="R34" i="8"/>
  <c r="H902" i="2" s="1"/>
  <c r="H148" i="2"/>
  <c r="D21" i="12"/>
  <c r="H649" i="2"/>
  <c r="R19" i="8"/>
  <c r="H889" i="2" s="1"/>
  <c r="H214" i="2"/>
  <c r="E10" i="14"/>
  <c r="D10" i="14" s="1"/>
  <c r="H890" i="2"/>
  <c r="G42" i="8"/>
  <c r="H578" i="2"/>
  <c r="J40" i="8"/>
  <c r="H878" i="2" l="1"/>
  <c r="Q42" i="8"/>
  <c r="H580" i="2"/>
  <c r="C28" i="4"/>
  <c r="H18" i="2" s="1"/>
  <c r="H14" i="2"/>
  <c r="H45" i="5"/>
  <c r="D44" i="5"/>
  <c r="H153" i="2"/>
  <c r="G42" i="5"/>
  <c r="C44" i="5" s="1"/>
  <c r="C20" i="4"/>
  <c r="H9" i="2"/>
  <c r="C45" i="5"/>
  <c r="H156" i="2" s="1"/>
  <c r="D24" i="12"/>
  <c r="D23" i="12"/>
  <c r="R40" i="8"/>
  <c r="H668" i="2"/>
  <c r="J42" i="8"/>
  <c r="H880" i="2" l="1"/>
  <c r="H670" i="2"/>
  <c r="I18" i="7"/>
  <c r="C8" i="14"/>
  <c r="H91" i="2"/>
  <c r="G34" i="4"/>
  <c r="D3" i="12"/>
  <c r="D5" i="12"/>
  <c r="G44" i="5"/>
  <c r="H178" i="2" s="1"/>
  <c r="H176" i="2"/>
  <c r="G45" i="5"/>
  <c r="H179" i="2" s="1"/>
  <c r="H11" i="2"/>
  <c r="D15" i="12"/>
  <c r="C56" i="4"/>
  <c r="H155" i="2"/>
  <c r="H908" i="2"/>
  <c r="R42" i="8"/>
  <c r="H910" i="2" l="1"/>
  <c r="H93" i="2"/>
  <c r="G37" i="4"/>
  <c r="H355" i="2"/>
  <c r="L18" i="7"/>
  <c r="H421" i="2" s="1"/>
  <c r="I31" i="7"/>
  <c r="E8" i="14"/>
  <c r="D8" i="14" s="1"/>
  <c r="H41" i="2"/>
  <c r="C95" i="4"/>
  <c r="H94" i="2" l="1"/>
  <c r="G95" i="4"/>
  <c r="D18" i="12"/>
  <c r="C7" i="14"/>
  <c r="D7" i="14" s="1"/>
  <c r="C11" i="14"/>
  <c r="D22" i="12"/>
  <c r="D4" i="12"/>
  <c r="D19" i="12" s="1"/>
  <c r="I34" i="7"/>
  <c r="H368" i="2"/>
  <c r="L31" i="7"/>
  <c r="H434" i="2" s="1"/>
  <c r="D6" i="12"/>
  <c r="D20" i="12" s="1"/>
  <c r="D16" i="12"/>
  <c r="H72" i="2"/>
  <c r="C6" i="14"/>
  <c r="H371" i="2" l="1"/>
  <c r="L34" i="7"/>
  <c r="H125" i="2"/>
  <c r="E6" i="14"/>
  <c r="D6" i="14" s="1"/>
  <c r="H437" i="2" l="1"/>
  <c r="E11" i="14"/>
  <c r="D11" i="14" s="1"/>
</calcChain>
</file>

<file path=xl/sharedStrings.xml><?xml version="1.0" encoding="utf-8"?>
<sst xmlns="http://schemas.openxmlformats.org/spreadsheetml/2006/main" count="4165" uniqueCount="975">
  <si>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</si>
  <si>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</si>
  <si>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</si>
  <si>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</si>
  <si>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</si>
  <si>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</si>
  <si>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</si>
  <si>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</si>
  <si>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</si>
  <si>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</si>
  <si>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</si>
  <si>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</si>
  <si>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</si>
  <si>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</si>
  <si>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</si>
  <si>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</si>
  <si>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</si>
  <si>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</si>
  <si>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</si>
  <si>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</si>
  <si>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</si>
  <si>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</si>
  <si>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</si>
  <si>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</si>
  <si>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</si>
  <si>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</si>
  <si>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</si>
  <si>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</si>
  <si>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</si>
  <si>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</si>
  <si>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</si>
  <si>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</si>
  <si>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</si>
  <si>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</si>
  <si>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</si>
  <si>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</si>
  <si>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</si>
  <si>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</si>
  <si>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</si>
  <si>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</si>
  <si>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</si>
  <si>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</si>
  <si>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</si>
  <si>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</si>
  <si>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</si>
  <si>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</si>
  <si>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</si>
  <si>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</si>
  <si>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</si>
  <si>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</si>
  <si>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</si>
  <si>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</si>
  <si>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</si>
  <si>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</si>
  <si>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</si>
  <si>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</si>
  <si>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</si>
  <si>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</si>
  <si>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</si>
  <si>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</si>
  <si>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</si>
  <si>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</si>
  <si>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</si>
  <si>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</si>
  <si>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</si>
  <si>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</si>
  <si>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</si>
  <si>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</si>
  <si>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</si>
  <si>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</si>
  <si>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</si>
  <si>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</si>
  <si>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</si>
  <si>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</si>
  <si>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</si>
  <si>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</si>
  <si>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</si>
  <si>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</si>
  <si>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</si>
  <si>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</si>
  <si>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</si>
  <si>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</si>
  <si>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</si>
  <si>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</si>
  <si>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</si>
  <si>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</si>
  <si>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</si>
  <si>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</si>
  <si>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</si>
  <si>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</si>
  <si>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</si>
  <si>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</si>
  <si>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</si>
  <si>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</si>
  <si>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</si>
  <si>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</si>
  <si>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</si>
  <si>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</si>
  <si>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</si>
  <si>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</si>
  <si>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</si>
  <si>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</si>
  <si>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</si>
  <si>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</si>
  <si>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</si>
  <si>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</si>
  <si>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</si>
  <si>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</si>
  <si>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</si>
  <si>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</si>
  <si>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</si>
  <si>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</si>
  <si>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</si>
  <si>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</si>
  <si>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</si>
  <si>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</si>
  <si>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</si>
  <si>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</si>
  <si>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</si>
  <si>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</si>
  <si>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</si>
  <si>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</si>
  <si>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</si>
  <si>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</si>
  <si>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</si>
  <si>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</si>
  <si>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</si>
  <si>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</si>
  <si>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</si>
  <si>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</si>
  <si>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</si>
  <si>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</si>
  <si>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</si>
  <si>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</si>
  <si>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</si>
  <si>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</si>
  <si>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</si>
  <si>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</si>
  <si>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</si>
  <si>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</si>
  <si>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</si>
  <si>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</si>
  <si>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</si>
  <si>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</si>
  <si>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</si>
  <si>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</si>
  <si>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</si>
  <si>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</si>
  <si>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</si>
  <si>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</si>
  <si>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</si>
  <si>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</si>
  <si>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</si>
  <si>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</si>
  <si>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</si>
  <si>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</si>
  <si>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</si>
  <si>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</si>
  <si>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</si>
  <si>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</si>
  <si>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</si>
  <si>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</si>
  <si>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</si>
  <si>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</si>
  <si>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</si>
  <si>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</si>
  <si>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</si>
  <si>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</si>
  <si>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</si>
  <si>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</si>
  <si>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</si>
  <si>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</si>
  <si>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</si>
  <si>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</si>
  <si>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</si>
  <si>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</si>
  <si>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</si>
  <si>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</si>
  <si>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</si>
  <si>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</si>
  <si>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</si>
  <si>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</si>
  <si>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</si>
  <si>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</si>
  <si>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</si>
  <si>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</si>
  <si>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</si>
  <si>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</si>
  <si>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</si>
  <si>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</si>
  <si>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</si>
  <si>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</si>
  <si>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</si>
  <si>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</si>
  <si>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</si>
  <si>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</si>
  <si>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</si>
  <si>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</si>
  <si>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</si>
  <si>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</si>
  <si>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</si>
  <si>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</si>
  <si>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</si>
  <si>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</si>
  <si>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</si>
  <si>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</si>
  <si>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</si>
  <si>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</si>
  <si>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</si>
  <si>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</si>
  <si>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</si>
  <si>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</si>
  <si>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</si>
  <si>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</si>
  <si>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</si>
  <si>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</si>
  <si>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</si>
  <si>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</si>
  <si>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</si>
  <si>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</si>
  <si>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</si>
  <si>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</si>
  <si>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</si>
  <si>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</si>
  <si>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</si>
  <si>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</si>
  <si>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</si>
  <si>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</si>
  <si>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</si>
  <si>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</si>
  <si>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</si>
  <si>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</si>
  <si>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</si>
  <si>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</si>
  <si>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</si>
  <si>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</si>
  <si>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</si>
  <si>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</si>
  <si>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</si>
  <si>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</si>
  <si>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</si>
  <si>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</si>
  <si>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</si>
  <si>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</si>
  <si>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</si>
  <si>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</si>
  <si>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</si>
  <si>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</si>
  <si>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</si>
  <si>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</si>
  <si>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</si>
  <si>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</si>
  <si>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</si>
  <si>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</si>
  <si>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</si>
  <si>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</si>
  <si>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</si>
  <si>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</si>
  <si>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</si>
  <si>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</si>
  <si>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</si>
  <si>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</si>
  <si>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</si>
  <si>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</si>
  <si>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</si>
  <si>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</si>
  <si>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</si>
  <si>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</si>
  <si>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</si>
  <si>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</si>
  <si>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</si>
  <si>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</si>
  <si>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</si>
  <si>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</si>
  <si>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</si>
  <si>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</si>
  <si>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</si>
  <si>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</si>
  <si>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</si>
  <si>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</si>
  <si>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</si>
  <si>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</si>
  <si>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</si>
  <si>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</si>
  <si>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</si>
  <si>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</si>
  <si>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</si>
  <si>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</si>
  <si>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</si>
  <si>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</si>
  <si>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</si>
  <si>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</si>
  <si>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</si>
  <si>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</si>
  <si>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</si>
  <si>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</si>
  <si>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</si>
  <si>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</si>
  <si>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</si>
  <si>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</si>
  <si>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</si>
  <si>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</si>
  <si>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</si>
  <si>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</si>
  <si>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</si>
  <si>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</si>
  <si>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</si>
  <si>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</si>
  <si>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</si>
  <si>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</si>
  <si>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</si>
  <si>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</si>
  <si>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</si>
  <si>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</si>
  <si>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</si>
  <si>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</si>
  <si>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</si>
  <si>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</si>
  <si>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</si>
  <si>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</si>
  <si>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</si>
  <si>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</si>
  <si>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</si>
  <si>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</si>
  <si>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</si>
  <si>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</si>
  <si>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</si>
  <si>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</si>
  <si>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</si>
  <si>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</si>
  <si>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</si>
  <si>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</si>
  <si>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</si>
  <si>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</si>
  <si>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</si>
  <si>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</si>
  <si>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</si>
  <si>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</si>
  <si>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</si>
  <si>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</si>
  <si>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</si>
  <si>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</si>
  <si>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</si>
  <si>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</si>
  <si>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</si>
  <si>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</si>
  <si>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</si>
  <si>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</si>
  <si>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</si>
  <si>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</si>
  <si>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</si>
  <si>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</si>
  <si>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</si>
  <si>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</si>
  <si>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</si>
  <si>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</si>
  <si>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</si>
  <si>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</si>
  <si>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</si>
  <si>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</si>
  <si>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</si>
  <si>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</si>
  <si>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</si>
  <si>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</si>
  <si>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</si>
  <si>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</si>
  <si>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</si>
  <si>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</si>
  <si>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</si>
  <si>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</si>
  <si>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</si>
  <si>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</si>
  <si>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</si>
  <si>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</si>
  <si>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</si>
  <si>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</si>
  <si>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</si>
  <si>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</si>
  <si>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</si>
  <si>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</si>
  <si>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</si>
  <si>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</si>
  <si>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</si>
  <si>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</si>
  <si>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</si>
  <si>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</si>
  <si>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</si>
  <si>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</si>
  <si>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</si>
  <si>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</si>
  <si>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</si>
  <si>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</si>
  <si>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</si>
  <si>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</si>
  <si>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</si>
  <si>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</si>
  <si>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</si>
  <si>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</si>
  <si>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</si>
  <si>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</si>
  <si>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</si>
  <si>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</si>
  <si>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</si>
  <si>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</si>
  <si>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</si>
  <si>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</si>
  <si>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</si>
  <si>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</si>
  <si>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</si>
  <si>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</si>
  <si>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</si>
  <si>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</si>
  <si>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</si>
  <si>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</si>
  <si>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</si>
  <si>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</si>
  <si>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</si>
  <si>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</si>
  <si>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</si>
  <si>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</si>
  <si>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</si>
  <si>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</si>
  <si>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</si>
  <si>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</si>
  <si>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</si>
  <si>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</si>
  <si>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</si>
  <si>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</si>
  <si>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</si>
  <si>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</si>
  <si>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</si>
  <si>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</si>
  <si>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</si>
  <si>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</si>
  <si>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</si>
  <si>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</si>
  <si>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</si>
  <si>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</si>
  <si>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</si>
  <si>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</si>
  <si>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</si>
  <si>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</si>
  <si>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</si>
  <si>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</si>
  <si>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</si>
  <si>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</si>
  <si>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</si>
  <si>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</si>
  <si>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</si>
  <si>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</si>
  <si>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</si>
  <si>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</si>
  <si>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</si>
  <si>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</si>
  <si>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</si>
  <si>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</si>
  <si>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</si>
  <si>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</si>
  <si>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</si>
  <si>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</si>
  <si>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</si>
  <si>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</si>
  <si>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</si>
  <si>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</si>
  <si>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</si>
  <si>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</si>
  <si>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</si>
  <si>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</si>
  <si>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</si>
  <si>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</si>
  <si>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</si>
  <si>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</si>
  <si>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</si>
  <si>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</si>
  <si>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</si>
  <si>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</si>
  <si>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</si>
  <si>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</si>
  <si>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</si>
  <si>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</si>
  <si>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</si>
  <si>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</si>
  <si>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</si>
  <si>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</si>
  <si>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</si>
  <si>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</si>
  <si>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</si>
  <si>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</si>
  <si>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</si>
  <si>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</si>
  <si>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</si>
  <si>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</si>
  <si>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</si>
  <si>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</si>
  <si>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</si>
  <si>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</si>
  <si>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</si>
  <si>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</si>
  <si>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</si>
  <si>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</si>
  <si>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</si>
  <si>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</si>
  <si>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</si>
  <si>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</si>
  <si>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</si>
  <si>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</si>
  <si>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</si>
  <si>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</si>
  <si>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</si>
  <si>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</si>
  <si>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</si>
  <si>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</si>
  <si>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</si>
  <si>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</si>
  <si>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</si>
  <si>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</si>
  <si>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</si>
  <si>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</si>
  <si>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</si>
  <si>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</si>
  <si>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</si>
  <si>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</si>
  <si>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</si>
  <si>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</si>
  <si>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</si>
  <si>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</si>
  <si>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</si>
  <si>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</si>
  <si>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</si>
  <si>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</si>
  <si>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</si>
  <si>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</si>
  <si>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</si>
  <si>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</si>
  <si>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</si>
  <si>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</si>
  <si>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</si>
  <si>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</si>
  <si>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</si>
  <si>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</si>
  <si>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</si>
  <si>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</si>
  <si>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</si>
  <si>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</si>
  <si>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</si>
  <si>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</si>
  <si>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</si>
  <si>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</si>
  <si>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</si>
  <si>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</si>
  <si>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</si>
  <si>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</si>
  <si>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</si>
  <si>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</si>
  <si>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</si>
  <si>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</si>
  <si>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</si>
  <si>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</si>
  <si>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</si>
  <si>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</si>
  <si>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</si>
  <si>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</si>
  <si>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</si>
  <si>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</si>
  <si>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</si>
  <si>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</si>
  <si>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</si>
  <si>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</si>
  <si>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</si>
  <si>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</si>
  <si>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</si>
  <si>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</si>
  <si>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</si>
  <si>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</si>
  <si>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</si>
  <si>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</si>
  <si>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</si>
  <si>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</si>
  <si>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</si>
  <si>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</si>
  <si>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</si>
  <si>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</si>
  <si>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</si>
  <si>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</si>
  <si>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</si>
  <si>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</si>
  <si>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</si>
  <si>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</si>
  <si>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</si>
  <si>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</si>
  <si>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</si>
  <si>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</si>
  <si>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</si>
  <si>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</si>
  <si>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</si>
  <si>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</si>
  <si>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</si>
  <si>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</si>
  <si>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</si>
  <si>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</si>
  <si>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</si>
  <si>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</si>
  <si>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</si>
  <si>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</si>
  <si>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</si>
  <si>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</si>
  <si>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</si>
  <si>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</si>
  <si>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</si>
  <si>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</si>
  <si>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</si>
  <si>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</si>
  <si>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</si>
  <si>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</si>
  <si>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</si>
  <si>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</si>
  <si>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</si>
  <si>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</si>
  <si>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</si>
  <si>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</si>
  <si>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</si>
  <si>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</si>
  <si>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</si>
  <si>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</si>
  <si>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</si>
  <si>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</si>
  <si>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</si>
  <si>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</si>
  <si>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</si>
  <si>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</si>
  <si>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</si>
  <si>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</si>
  <si>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</si>
  <si>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</si>
  <si>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</si>
  <si>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</si>
  <si>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</si>
  <si>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</si>
  <si>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</si>
  <si>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</si>
  <si>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</si>
  <si>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</si>
  <si>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</si>
  <si>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</si>
  <si>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</si>
  <si>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</si>
  <si>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</si>
  <si>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</si>
  <si>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</si>
  <si>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</si>
  <si>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</si>
  <si>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</si>
  <si>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</si>
  <si>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</si>
  <si>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</si>
  <si>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</si>
  <si>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</si>
  <si>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</si>
  <si>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</si>
  <si>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</si>
  <si>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</si>
  <si>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</si>
  <si>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</si>
  <si>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</si>
  <si>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</si>
  <si>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</si>
  <si>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</si>
  <si>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</si>
  <si>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</si>
  <si>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</si>
  <si>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</si>
  <si>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</si>
  <si>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</si>
  <si>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</si>
  <si>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</si>
  <si>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</si>
  <si>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</si>
  <si>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</si>
  <si>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</si>
  <si>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</si>
  <si>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</si>
  <si>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</si>
  <si>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</si>
  <si>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</si>
  <si>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</si>
  <si>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</si>
  <si>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</si>
  <si>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</si>
  <si>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</si>
  <si>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</si>
  <si>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</si>
  <si>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</si>
  <si>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</si>
  <si>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</si>
  <si>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</si>
  <si>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</si>
  <si>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</si>
  <si>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</si>
  <si>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</si>
  <si>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</si>
  <si>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</si>
  <si>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</si>
  <si>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</si>
  <si>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</si>
  <si>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</si>
  <si>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</si>
  <si>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</si>
  <si>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</si>
  <si>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</si>
  <si>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</si>
  <si>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</si>
  <si>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</si>
  <si>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</si>
  <si>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</si>
  <si>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</si>
  <si>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</si>
  <si>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</si>
  <si>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</si>
  <si>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</si>
  <si>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</si>
  <si>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</si>
  <si>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</si>
  <si>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</si>
  <si>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</si>
  <si>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</si>
  <si>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</si>
  <si>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</si>
  <si>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</si>
  <si>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</si>
  <si>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</si>
  <si>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</si>
  <si>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</si>
  <si>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</si>
  <si>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</si>
  <si>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</si>
  <si>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</si>
  <si>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</si>
  <si>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</si>
  <si>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</si>
  <si>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</si>
  <si>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</si>
  <si>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</si>
  <si>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</si>
  <si>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</si>
  <si>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</si>
  <si>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</si>
  <si>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</si>
  <si>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</si>
  <si>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</si>
  <si>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</si>
  <si>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</si>
  <si>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</si>
  <si>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</si>
  <si>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</si>
  <si>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</si>
  <si>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</si>
  <si>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</si>
  <si>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</si>
  <si>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</si>
  <si>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</si>
  <si>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</si>
  <si>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</si>
  <si>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</si>
  <si>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</si>
  <si>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</si>
  <si>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</si>
  <si>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</si>
  <si>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</si>
  <si>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</si>
  <si>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</si>
  <si>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</si>
  <si>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</si>
  <si>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</si>
  <si>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</si>
  <si>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</si>
  <si>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</si>
  <si>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</si>
  <si>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</si>
  <si>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</si>
  <si>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</si>
  <si>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</si>
  <si>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</si>
  <si>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</si>
  <si>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</si>
  <si>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</si>
  <si>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</si>
  <si>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</si>
  <si>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</si>
  <si>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</si>
  <si>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</si>
  <si>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</si>
  <si>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</si>
  <si>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</si>
  <si>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</si>
  <si>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</si>
  <si>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</si>
  <si>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</si>
  <si>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</si>
  <si>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</si>
  <si>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</si>
  <si>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</si>
  <si>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</si>
  <si>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</si>
  <si>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</si>
  <si>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</si>
  <si>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</si>
  <si>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</si>
  <si>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</si>
  <si>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</si>
  <si>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</si>
  <si>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</si>
  <si>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</si>
  <si>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</si>
  <si>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</si>
  <si>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</si>
  <si>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</si>
  <si>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</si>
  <si>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</si>
  <si>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</si>
  <si>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</si>
  <si>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</si>
  <si>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</si>
  <si>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</si>
  <si>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</si>
  <si>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</si>
  <si>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</si>
  <si>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</si>
  <si>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</si>
  <si>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</si>
  <si>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</si>
  <si>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</si>
  <si>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</si>
  <si>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</si>
  <si>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</si>
  <si>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</si>
  <si>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</si>
  <si>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</si>
  <si>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</si>
  <si>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</si>
  <si>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</si>
  <si>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</si>
  <si>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</si>
  <si>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</si>
  <si>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</si>
  <si>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</si>
  <si>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</si>
  <si>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</si>
  <si>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</si>
  <si>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</si>
  <si>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</si>
  <si>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</si>
  <si>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</si>
  <si>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</si>
  <si>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</si>
  <si>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</si>
  <si>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</si>
  <si>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</si>
  <si>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</si>
  <si>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</si>
  <si>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</si>
  <si>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</si>
  <si>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</si>
  <si>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</si>
  <si>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</si>
  <si>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</si>
  <si>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</si>
  <si>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</si>
  <si>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</si>
  <si>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</si>
  <si>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</si>
  <si>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</si>
  <si>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</si>
  <si>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</si>
  <si>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</si>
  <si>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</si>
  <si>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</si>
  <si>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</si>
  <si>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</si>
  <si>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</si>
  <si>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</si>
  <si>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</si>
  <si>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</si>
  <si>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</si>
  <si>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</si>
  <si>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</si>
  <si>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</si>
  <si>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</si>
  <si>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</si>
  <si>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</si>
  <si>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</si>
  <si>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</si>
  <si>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</si>
  <si>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</si>
  <si>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</si>
  <si>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</si>
  <si>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</si>
  <si>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</si>
  <si>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</si>
  <si>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</si>
  <si>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</si>
  <si>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</si>
  <si>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</si>
  <si>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</si>
  <si>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</si>
  <si>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</si>
  <si>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</si>
  <si>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</si>
  <si>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</si>
  <si>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</si>
  <si>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</si>
  <si>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</si>
  <si>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</si>
  <si>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</si>
  <si>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</si>
  <si>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</si>
  <si>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</si>
  <si>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</si>
  <si>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</si>
  <si>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</si>
  <si>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</si>
  <si>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</si>
  <si>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</si>
  <si>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</si>
  <si>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</si>
  <si>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</si>
  <si>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</si>
  <si>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</si>
  <si>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</si>
  <si>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</si>
  <si>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</si>
  <si>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</si>
  <si>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</si>
  <si>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</si>
  <si>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</si>
  <si>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</si>
  <si>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</si>
  <si>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</si>
  <si>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</si>
  <si>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</si>
  <si>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</si>
  <si>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</si>
  <si>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</si>
  <si>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</si>
  <si>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</si>
  <si>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</si>
  <si>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</si>
  <si>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</si>
  <si>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</si>
  <si>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</si>
  <si>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</si>
  <si>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</si>
  <si>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</si>
  <si>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</si>
  <si>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</si>
  <si>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</si>
  <si>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</si>
  <si>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</si>
  <si>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</si>
  <si>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</si>
  <si>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</si>
  <si>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</si>
  <si>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</si>
  <si>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"ЮРИЙ ГАГАРИН" АД</t>
  </si>
  <si>
    <t>825203984</t>
  </si>
  <si>
    <t>Кирил Димитров Христов</t>
  </si>
  <si>
    <t>Изпълнителен директор</t>
  </si>
  <si>
    <t>гр. Пловдив 4003, Рогошко шосе 1</t>
  </si>
  <si>
    <t>032 / 907 213</t>
  </si>
  <si>
    <t>032 / 945 405</t>
  </si>
  <si>
    <t>gagarin@gagarin.eu</t>
  </si>
  <si>
    <t>www.gagarin.eu</t>
  </si>
  <si>
    <t>www.x3news.com/</t>
  </si>
  <si>
    <t>Красимира Харалампиева Стоева</t>
  </si>
  <si>
    <t>Главен счетоводител</t>
  </si>
  <si>
    <t>29.08.2018 г. - неодитиран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</si>
</sst>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7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3" fontId="3" fillId="0" borderId="0" xfId="9" applyNumberFormat="1" applyFont="1" applyProtection="1"/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A29"/>
  <sheetViews>
    <sheetView tabSelected="1" zoomScaleNormal="100" zoomScaleSheetLayoutView="85" workbookViewId="0">
      <selection activeCell="B30" sqref="B30"/>
    </sheetView>
  </sheetViews>
  <sheetFormatPr defaultRowHeight="15.75"/>
  <cols>
    <col min="1" max="1" width="30.7109375" style="654" customWidth="1"/>
    <col min="2" max="2" width="65.7109375" style="654" customWidth="1"/>
    <col min="3" max="26" width="9.140625" style="654"/>
    <col min="27" max="27" width="9.85546875" style="654" bestFit="1" customWidth="1"/>
    <col min="28" max="16384" width="9.140625" style="654"/>
  </cols>
  <sheetData>
    <row r="1" spans="1:27">
      <c r="A1" s="1" t="s">
        <v>937</v>
      </c>
      <c r="B1" s="2"/>
      <c r="Z1" s="665">
        <v>1</v>
      </c>
      <c r="AA1" s="666">
        <f>IF(ISBLANK(_endDate),"",_endDate)</f>
        <v>43281</v>
      </c>
    </row>
    <row r="2" spans="1:27">
      <c r="A2" s="653" t="s">
        <v>938</v>
      </c>
      <c r="B2" s="648"/>
      <c r="Z2" s="665">
        <v>2</v>
      </c>
      <c r="AA2" s="666" t="str">
        <f>IF(ISBLANK(_pdeReportingDate),"",_pdeReportingDate)</f>
        <v>29.08.2018 г. - неодитиран</v>
      </c>
    </row>
    <row r="3" spans="1:27">
      <c r="A3" s="649" t="s">
        <v>935</v>
      </c>
      <c r="B3" s="650"/>
      <c r="Z3" s="665">
        <v>3</v>
      </c>
      <c r="AA3" s="666" t="str">
        <f>IF(ISBLANK(_authorName),"",_authorName)</f>
        <v>Красимира Харалампиева Стоева</v>
      </c>
    </row>
    <row r="4" spans="1:27">
      <c r="A4" s="647" t="s">
        <v>961</v>
      </c>
      <c r="B4" s="648"/>
    </row>
    <row r="5" spans="1:27" ht="47.25">
      <c r="A5" s="651" t="s">
        <v>903</v>
      </c>
      <c r="B5" s="652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6">
        <v>43101</v>
      </c>
    </row>
    <row r="10" spans="1:27">
      <c r="A10" s="7" t="s">
        <v>2</v>
      </c>
      <c r="B10" s="546">
        <v>43281</v>
      </c>
    </row>
    <row r="11" spans="1:27">
      <c r="A11" s="7" t="s">
        <v>950</v>
      </c>
      <c r="B11" s="546" t="s">
        <v>974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5" t="s">
        <v>962</v>
      </c>
    </row>
    <row r="15" spans="1:27">
      <c r="A15" s="10" t="s">
        <v>942</v>
      </c>
      <c r="B15" s="547" t="s">
        <v>898</v>
      </c>
    </row>
    <row r="16" spans="1:27">
      <c r="A16" s="7" t="s">
        <v>3</v>
      </c>
      <c r="B16" s="545" t="s">
        <v>963</v>
      </c>
    </row>
    <row r="17" spans="1:2">
      <c r="A17" s="7" t="s">
        <v>894</v>
      </c>
      <c r="B17" s="545" t="s">
        <v>964</v>
      </c>
    </row>
    <row r="18" spans="1:2">
      <c r="A18" s="7" t="s">
        <v>893</v>
      </c>
      <c r="B18" s="545" t="s">
        <v>965</v>
      </c>
    </row>
    <row r="19" spans="1:2">
      <c r="A19" s="7" t="s">
        <v>4</v>
      </c>
      <c r="B19" s="545" t="s">
        <v>966</v>
      </c>
    </row>
    <row r="20" spans="1:2">
      <c r="A20" s="7" t="s">
        <v>5</v>
      </c>
      <c r="B20" s="545" t="s">
        <v>966</v>
      </c>
    </row>
    <row r="21" spans="1:2">
      <c r="A21" s="10" t="s">
        <v>6</v>
      </c>
      <c r="B21" s="547" t="s">
        <v>967</v>
      </c>
    </row>
    <row r="22" spans="1:2">
      <c r="A22" s="10" t="s">
        <v>891</v>
      </c>
      <c r="B22" s="547" t="s">
        <v>968</v>
      </c>
    </row>
    <row r="23" spans="1:2">
      <c r="A23" s="10" t="s">
        <v>7</v>
      </c>
      <c r="B23" s="655" t="s">
        <v>969</v>
      </c>
    </row>
    <row r="24" spans="1:2">
      <c r="A24" s="10" t="s">
        <v>892</v>
      </c>
      <c r="B24" s="656" t="s">
        <v>970</v>
      </c>
    </row>
    <row r="25" spans="1:2">
      <c r="A25" s="7" t="s">
        <v>895</v>
      </c>
      <c r="B25" s="657" t="s">
        <v>971</v>
      </c>
    </row>
    <row r="26" spans="1:2">
      <c r="A26" s="10" t="s">
        <v>943</v>
      </c>
      <c r="B26" s="547" t="s">
        <v>972</v>
      </c>
    </row>
    <row r="27" spans="1:2">
      <c r="A27" s="10" t="s">
        <v>944</v>
      </c>
      <c r="B27" s="547" t="s">
        <v>973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Normal="100" zoomScaleSheetLayoutView="90" workbookViewId="0">
      <selection activeCell="F13" sqref="F13"/>
    </sheetView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5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5.2609725340632976E-2</v>
      </c>
      <c r="E3" s="614"/>
    </row>
    <row r="4" spans="1:5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4.0295887958349527E-2</v>
      </c>
    </row>
    <row r="5" spans="1:5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8.9456618377699915E-2</v>
      </c>
    </row>
    <row r="6" spans="1:5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2.7781612649120099E-2</v>
      </c>
    </row>
    <row r="7" spans="1:5" ht="24" customHeight="1">
      <c r="A7" s="613" t="s">
        <v>866</v>
      </c>
      <c r="B7" s="611"/>
      <c r="C7" s="611"/>
      <c r="D7" s="612"/>
    </row>
    <row r="8" spans="1:5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1.0553819753606062</v>
      </c>
    </row>
    <row r="9" spans="1:5" ht="24" customHeight="1">
      <c r="A9" s="613" t="s">
        <v>869</v>
      </c>
      <c r="B9" s="611"/>
      <c r="C9" s="611"/>
      <c r="D9" s="612"/>
    </row>
    <row r="10" spans="1:5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2.1607821835958716</v>
      </c>
    </row>
    <row r="11" spans="1:5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1.7714870680650148</v>
      </c>
    </row>
    <row r="12" spans="1:5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1.2367860276605525E-2</v>
      </c>
    </row>
    <row r="13" spans="1:5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1.2367860276605525E-2</v>
      </c>
    </row>
    <row r="14" spans="1:5" ht="24" customHeight="1">
      <c r="A14" s="613" t="s">
        <v>876</v>
      </c>
      <c r="B14" s="611"/>
      <c r="C14" s="611"/>
      <c r="D14" s="612"/>
    </row>
    <row r="15" spans="1:5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0.93851571746095896</v>
      </c>
    </row>
    <row r="16" spans="1:5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0.52806990474179583</v>
      </c>
    </row>
    <row r="17" spans="1:5" ht="24" customHeight="1">
      <c r="A17" s="613" t="s">
        <v>879</v>
      </c>
      <c r="B17" s="611"/>
      <c r="C17" s="611"/>
      <c r="D17" s="612"/>
    </row>
    <row r="18" spans="1:5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0.14423522770800154</v>
      </c>
    </row>
    <row r="19" spans="1:5" ht="31.5">
      <c r="A19" s="560">
        <v>13</v>
      </c>
      <c r="B19" s="558" t="s">
        <v>907</v>
      </c>
      <c r="C19" s="559" t="s">
        <v>880</v>
      </c>
      <c r="D19" s="609">
        <f>D4/D5</f>
        <v>0.45045172385361082</v>
      </c>
    </row>
    <row r="20" spans="1:5" ht="31.5">
      <c r="A20" s="560">
        <v>14</v>
      </c>
      <c r="B20" s="558" t="s">
        <v>881</v>
      </c>
      <c r="C20" s="559" t="s">
        <v>882</v>
      </c>
      <c r="D20" s="609">
        <f>D6/D5</f>
        <v>0.31055961149595168</v>
      </c>
    </row>
    <row r="21" spans="1:5" ht="31.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3873</v>
      </c>
      <c r="E21" s="664"/>
    </row>
    <row r="22" spans="1:5" ht="63">
      <c r="A22" s="560">
        <v>16</v>
      </c>
      <c r="B22" s="558" t="s">
        <v>887</v>
      </c>
      <c r="C22" s="559" t="s">
        <v>888</v>
      </c>
      <c r="D22" s="615">
        <f>D21/'1-Баланс'!G37</f>
        <v>4.5619986571963672E-2</v>
      </c>
    </row>
    <row r="23" spans="1:5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0.1148453798012026</v>
      </c>
    </row>
    <row r="24" spans="1:5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5.1077868305062104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RowHeight="15.75"/>
  <cols>
    <col min="1" max="1" width="16.5703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2" customFormat="1">
      <c r="C2" s="548"/>
      <c r="F2" s="486" t="s">
        <v>826</v>
      </c>
    </row>
    <row r="3" spans="1:14">
      <c r="A3" s="99" t="str">
        <f t="shared" ref="A3:A34" si="0">pdeName</f>
        <v>"ЮРИЙ ГАГАРИН" АД</v>
      </c>
      <c r="B3" s="99" t="str">
        <f t="shared" ref="B3:B34" si="1">pdeBulstat</f>
        <v>825203984</v>
      </c>
      <c r="C3" s="549">
        <f t="shared" ref="C3:C34" si="2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3327</v>
      </c>
    </row>
    <row r="4" spans="1:14">
      <c r="A4" s="99" t="str">
        <f t="shared" si="0"/>
        <v>"ЮРИЙ ГАГАРИН" АД</v>
      </c>
      <c r="B4" s="99" t="str">
        <f t="shared" si="1"/>
        <v>825203984</v>
      </c>
      <c r="C4" s="549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10436</v>
      </c>
    </row>
    <row r="5" spans="1:14">
      <c r="A5" s="99" t="str">
        <f t="shared" si="0"/>
        <v>"ЮРИЙ ГАГАРИН" АД</v>
      </c>
      <c r="B5" s="99" t="str">
        <f t="shared" si="1"/>
        <v>825203984</v>
      </c>
      <c r="C5" s="549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31267</v>
      </c>
    </row>
    <row r="6" spans="1:14">
      <c r="A6" s="99" t="str">
        <f t="shared" si="0"/>
        <v>"ЮРИЙ ГАГАРИН" АД</v>
      </c>
      <c r="B6" s="99" t="str">
        <f t="shared" si="1"/>
        <v>825203984</v>
      </c>
      <c r="C6" s="549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1699</v>
      </c>
    </row>
    <row r="7" spans="1:14">
      <c r="A7" s="99" t="str">
        <f t="shared" si="0"/>
        <v>"ЮРИЙ ГАГАРИН" АД</v>
      </c>
      <c r="B7" s="99" t="str">
        <f t="shared" si="1"/>
        <v>825203984</v>
      </c>
      <c r="C7" s="549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666</v>
      </c>
    </row>
    <row r="8" spans="1:14">
      <c r="A8" s="99" t="str">
        <f t="shared" si="0"/>
        <v>"ЮРИЙ ГАГАРИН" АД</v>
      </c>
      <c r="B8" s="99" t="str">
        <f t="shared" si="1"/>
        <v>825203984</v>
      </c>
      <c r="C8" s="549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175</v>
      </c>
    </row>
    <row r="9" spans="1:14">
      <c r="A9" s="99" t="str">
        <f t="shared" si="0"/>
        <v>"ЮРИЙ ГАГАРИН" АД</v>
      </c>
      <c r="B9" s="99" t="str">
        <f t="shared" si="1"/>
        <v>825203984</v>
      </c>
      <c r="C9" s="549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2049</v>
      </c>
    </row>
    <row r="10" spans="1:14">
      <c r="A10" s="99" t="str">
        <f t="shared" si="0"/>
        <v>"ЮРИЙ ГАГАРИН" АД</v>
      </c>
      <c r="B10" s="99" t="str">
        <f t="shared" si="1"/>
        <v>825203984</v>
      </c>
      <c r="C10" s="549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"ЮРИЙ ГАГАРИН" АД</v>
      </c>
      <c r="B11" s="99" t="str">
        <f t="shared" si="1"/>
        <v>825203984</v>
      </c>
      <c r="C11" s="549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49619</v>
      </c>
    </row>
    <row r="12" spans="1:14">
      <c r="A12" s="99" t="str">
        <f t="shared" si="0"/>
        <v>"ЮРИЙ ГАГАРИН" АД</v>
      </c>
      <c r="B12" s="99" t="str">
        <f t="shared" si="1"/>
        <v>825203984</v>
      </c>
      <c r="C12" s="549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10063</v>
      </c>
    </row>
    <row r="13" spans="1:14">
      <c r="A13" s="99" t="str">
        <f t="shared" si="0"/>
        <v>"ЮРИЙ ГАГАРИН" АД</v>
      </c>
      <c r="B13" s="99" t="str">
        <f t="shared" si="1"/>
        <v>825203984</v>
      </c>
      <c r="C13" s="549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"ЮРИЙ ГАГАРИН" АД</v>
      </c>
      <c r="B14" s="99" t="str">
        <f t="shared" si="1"/>
        <v>825203984</v>
      </c>
      <c r="C14" s="549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22</v>
      </c>
    </row>
    <row r="15" spans="1:14">
      <c r="A15" s="99" t="str">
        <f t="shared" si="0"/>
        <v>"ЮРИЙ ГАГАРИН" АД</v>
      </c>
      <c r="B15" s="99" t="str">
        <f t="shared" si="1"/>
        <v>825203984</v>
      </c>
      <c r="C15" s="549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88</v>
      </c>
    </row>
    <row r="16" spans="1:14">
      <c r="A16" s="99" t="str">
        <f t="shared" si="0"/>
        <v>"ЮРИЙ ГАГАРИН" АД</v>
      </c>
      <c r="B16" s="99" t="str">
        <f t="shared" si="1"/>
        <v>825203984</v>
      </c>
      <c r="C16" s="549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"ЮРИЙ ГАГАРИН" АД</v>
      </c>
      <c r="B17" s="99" t="str">
        <f t="shared" si="1"/>
        <v>825203984</v>
      </c>
      <c r="C17" s="549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177</v>
      </c>
    </row>
    <row r="18" spans="1:8">
      <c r="A18" s="99" t="str">
        <f t="shared" si="0"/>
        <v>"ЮРИЙ ГАГАРИН" АД</v>
      </c>
      <c r="B18" s="99" t="str">
        <f t="shared" si="1"/>
        <v>825203984</v>
      </c>
      <c r="C18" s="549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287</v>
      </c>
    </row>
    <row r="19" spans="1:8">
      <c r="A19" s="99" t="str">
        <f t="shared" si="0"/>
        <v>"ЮРИЙ ГАГАРИН" АД</v>
      </c>
      <c r="B19" s="99" t="str">
        <f t="shared" si="1"/>
        <v>825203984</v>
      </c>
      <c r="C19" s="549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364</v>
      </c>
    </row>
    <row r="20" spans="1:8">
      <c r="A20" s="99" t="str">
        <f t="shared" si="0"/>
        <v>"ЮРИЙ ГАГАРИН" АД</v>
      </c>
      <c r="B20" s="99" t="str">
        <f t="shared" si="1"/>
        <v>825203984</v>
      </c>
      <c r="C20" s="549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"ЮРИЙ ГАГАРИН" АД</v>
      </c>
      <c r="B21" s="99" t="str">
        <f t="shared" si="1"/>
        <v>825203984</v>
      </c>
      <c r="C21" s="549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364</v>
      </c>
    </row>
    <row r="22" spans="1:8">
      <c r="A22" s="99" t="str">
        <f t="shared" si="0"/>
        <v>"ЮРИЙ ГАГАРИН" АД</v>
      </c>
      <c r="B22" s="99" t="str">
        <f t="shared" si="1"/>
        <v>825203984</v>
      </c>
      <c r="C22" s="549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"ЮРИЙ ГАГАРИН" АД</v>
      </c>
      <c r="B23" s="99" t="str">
        <f t="shared" si="1"/>
        <v>825203984</v>
      </c>
      <c r="C23" s="549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"ЮРИЙ ГАГАРИН" АД</v>
      </c>
      <c r="B24" s="99" t="str">
        <f t="shared" si="1"/>
        <v>825203984</v>
      </c>
      <c r="C24" s="549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"ЮРИЙ ГАГАРИН" АД</v>
      </c>
      <c r="B25" s="99" t="str">
        <f t="shared" si="1"/>
        <v>825203984</v>
      </c>
      <c r="C25" s="549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"ЮРИЙ ГАГАРИН" АД</v>
      </c>
      <c r="B26" s="99" t="str">
        <f t="shared" si="1"/>
        <v>825203984</v>
      </c>
      <c r="C26" s="549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"ЮРИЙ ГАГАРИН" АД</v>
      </c>
      <c r="B27" s="99" t="str">
        <f t="shared" si="1"/>
        <v>825203984</v>
      </c>
      <c r="C27" s="549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"ЮРИЙ ГАГАРИН" АД</v>
      </c>
      <c r="B28" s="99" t="str">
        <f t="shared" si="1"/>
        <v>825203984</v>
      </c>
      <c r="C28" s="549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"ЮРИЙ ГАГАРИН" АД</v>
      </c>
      <c r="B29" s="99" t="str">
        <f t="shared" si="1"/>
        <v>825203984</v>
      </c>
      <c r="C29" s="549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"ЮРИЙ ГАГАРИН" АД</v>
      </c>
      <c r="B30" s="99" t="str">
        <f t="shared" si="1"/>
        <v>825203984</v>
      </c>
      <c r="C30" s="549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"ЮРИЙ ГАГАРИН" АД</v>
      </c>
      <c r="B31" s="99" t="str">
        <f t="shared" si="1"/>
        <v>825203984</v>
      </c>
      <c r="C31" s="549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"ЮРИЙ ГАГАРИН" АД</v>
      </c>
      <c r="B32" s="99" t="str">
        <f t="shared" si="1"/>
        <v>825203984</v>
      </c>
      <c r="C32" s="549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"ЮРИЙ ГАГАРИН" АД</v>
      </c>
      <c r="B33" s="99" t="str">
        <f t="shared" si="1"/>
        <v>825203984</v>
      </c>
      <c r="C33" s="549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"ЮРИЙ ГАГАРИН" АД</v>
      </c>
      <c r="B34" s="99" t="str">
        <f t="shared" si="1"/>
        <v>825203984</v>
      </c>
      <c r="C34" s="549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"ЮРИЙ ГАГАРИН" АД</v>
      </c>
      <c r="B35" s="99" t="str">
        <f t="shared" ref="B35:B66" si="4">pdeBulstat</f>
        <v>825203984</v>
      </c>
      <c r="C35" s="549">
        <f t="shared" ref="C35:C66" si="5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"ЮРИЙ ГАГАРИН" АД</v>
      </c>
      <c r="B36" s="99" t="str">
        <f t="shared" si="4"/>
        <v>825203984</v>
      </c>
      <c r="C36" s="549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"ЮРИЙ ГАГАРИН" АД</v>
      </c>
      <c r="B37" s="99" t="str">
        <f t="shared" si="4"/>
        <v>825203984</v>
      </c>
      <c r="C37" s="549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10515</v>
      </c>
    </row>
    <row r="38" spans="1:8">
      <c r="A38" s="99" t="str">
        <f t="shared" si="3"/>
        <v>"ЮРИЙ ГАГАРИН" АД</v>
      </c>
      <c r="B38" s="99" t="str">
        <f t="shared" si="4"/>
        <v>825203984</v>
      </c>
      <c r="C38" s="549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10515</v>
      </c>
    </row>
    <row r="39" spans="1:8">
      <c r="A39" s="99" t="str">
        <f t="shared" si="3"/>
        <v>"ЮРИЙ ГАГАРИН" АД</v>
      </c>
      <c r="B39" s="99" t="str">
        <f t="shared" si="4"/>
        <v>825203984</v>
      </c>
      <c r="C39" s="549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"ЮРИЙ ГАГАРИН" АД</v>
      </c>
      <c r="B40" s="99" t="str">
        <f t="shared" si="4"/>
        <v>825203984</v>
      </c>
      <c r="C40" s="549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577</v>
      </c>
    </row>
    <row r="41" spans="1:8">
      <c r="A41" s="99" t="str">
        <f t="shared" si="3"/>
        <v>"ЮРИЙ ГАГАРИН" АД</v>
      </c>
      <c r="B41" s="99" t="str">
        <f t="shared" si="4"/>
        <v>825203984</v>
      </c>
      <c r="C41" s="549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71425</v>
      </c>
    </row>
    <row r="42" spans="1:8">
      <c r="A42" s="99" t="str">
        <f t="shared" si="3"/>
        <v>"ЮРИЙ ГАГАРИН" АД</v>
      </c>
      <c r="B42" s="99" t="str">
        <f t="shared" si="4"/>
        <v>825203984</v>
      </c>
      <c r="C42" s="549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6440</v>
      </c>
    </row>
    <row r="43" spans="1:8">
      <c r="A43" s="99" t="str">
        <f t="shared" si="3"/>
        <v>"ЮРИЙ ГАГАРИН" АД</v>
      </c>
      <c r="B43" s="99" t="str">
        <f t="shared" si="4"/>
        <v>825203984</v>
      </c>
      <c r="C43" s="549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2324</v>
      </c>
    </row>
    <row r="44" spans="1:8">
      <c r="A44" s="99" t="str">
        <f t="shared" si="3"/>
        <v>"ЮРИЙ ГАГАРИН" АД</v>
      </c>
      <c r="B44" s="99" t="str">
        <f t="shared" si="4"/>
        <v>825203984</v>
      </c>
      <c r="C44" s="549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0</v>
      </c>
    </row>
    <row r="45" spans="1:8">
      <c r="A45" s="99" t="str">
        <f t="shared" si="3"/>
        <v>"ЮРИЙ ГАГАРИН" АД</v>
      </c>
      <c r="B45" s="99" t="str">
        <f t="shared" si="4"/>
        <v>825203984</v>
      </c>
      <c r="C45" s="549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553</v>
      </c>
    </row>
    <row r="46" spans="1:8">
      <c r="A46" s="99" t="str">
        <f t="shared" si="3"/>
        <v>"ЮРИЙ ГАГАРИН" АД</v>
      </c>
      <c r="B46" s="99" t="str">
        <f t="shared" si="4"/>
        <v>825203984</v>
      </c>
      <c r="C46" s="549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"ЮРИЙ ГАГАРИН" АД</v>
      </c>
      <c r="B47" s="99" t="str">
        <f t="shared" si="4"/>
        <v>825203984</v>
      </c>
      <c r="C47" s="549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"ЮРИЙ ГАГАРИН" АД</v>
      </c>
      <c r="B48" s="99" t="str">
        <f t="shared" si="4"/>
        <v>825203984</v>
      </c>
      <c r="C48" s="549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9317</v>
      </c>
    </row>
    <row r="49" spans="1:8">
      <c r="A49" s="99" t="str">
        <f t="shared" si="3"/>
        <v>"ЮРИЙ ГАГАРИН" АД</v>
      </c>
      <c r="B49" s="99" t="str">
        <f t="shared" si="4"/>
        <v>825203984</v>
      </c>
      <c r="C49" s="549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84</v>
      </c>
    </row>
    <row r="50" spans="1:8">
      <c r="A50" s="99" t="str">
        <f t="shared" si="3"/>
        <v>"ЮРИЙ ГАГАРИН" АД</v>
      </c>
      <c r="B50" s="99" t="str">
        <f t="shared" si="4"/>
        <v>825203984</v>
      </c>
      <c r="C50" s="549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37627</v>
      </c>
    </row>
    <row r="51" spans="1:8">
      <c r="A51" s="99" t="str">
        <f t="shared" si="3"/>
        <v>"ЮРИЙ ГАГАРИН" АД</v>
      </c>
      <c r="B51" s="99" t="str">
        <f t="shared" si="4"/>
        <v>825203984</v>
      </c>
      <c r="C51" s="549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529</v>
      </c>
    </row>
    <row r="52" spans="1:8">
      <c r="A52" s="99" t="str">
        <f t="shared" si="3"/>
        <v>"ЮРИЙ ГАГАРИН" АД</v>
      </c>
      <c r="B52" s="99" t="str">
        <f t="shared" si="4"/>
        <v>825203984</v>
      </c>
      <c r="C52" s="549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"ЮРИЙ ГАГАРИН" АД</v>
      </c>
      <c r="B53" s="99" t="str">
        <f t="shared" si="4"/>
        <v>825203984</v>
      </c>
      <c r="C53" s="549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"ЮРИЙ ГАГАРИН" АД</v>
      </c>
      <c r="B54" s="99" t="str">
        <f t="shared" si="4"/>
        <v>825203984</v>
      </c>
      <c r="C54" s="549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533</v>
      </c>
    </row>
    <row r="55" spans="1:8">
      <c r="A55" s="99" t="str">
        <f t="shared" si="3"/>
        <v>"ЮРИЙ ГАГАРИН" АД</v>
      </c>
      <c r="B55" s="99" t="str">
        <f t="shared" si="4"/>
        <v>825203984</v>
      </c>
      <c r="C55" s="549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"ЮРИЙ ГАГАРИН" АД</v>
      </c>
      <c r="B56" s="99" t="str">
        <f t="shared" si="4"/>
        <v>825203984</v>
      </c>
      <c r="C56" s="549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3328</v>
      </c>
    </row>
    <row r="57" spans="1:8">
      <c r="A57" s="99" t="str">
        <f t="shared" si="3"/>
        <v>"ЮРИЙ ГАГАРИН" АД</v>
      </c>
      <c r="B57" s="99" t="str">
        <f t="shared" si="4"/>
        <v>825203984</v>
      </c>
      <c r="C57" s="549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42101</v>
      </c>
    </row>
    <row r="58" spans="1:8">
      <c r="A58" s="99" t="str">
        <f t="shared" si="3"/>
        <v>"ЮРИЙ ГАГАРИН" АД</v>
      </c>
      <c r="B58" s="99" t="str">
        <f t="shared" si="4"/>
        <v>825203984</v>
      </c>
      <c r="C58" s="549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"ЮРИЙ ГАГАРИН" АД</v>
      </c>
      <c r="B59" s="99" t="str">
        <f t="shared" si="4"/>
        <v>825203984</v>
      </c>
      <c r="C59" s="549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"ЮРИЙ ГАГАРИН" АД</v>
      </c>
      <c r="B60" s="99" t="str">
        <f t="shared" si="4"/>
        <v>825203984</v>
      </c>
      <c r="C60" s="549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"ЮРИЙ ГАГАРИН" АД</v>
      </c>
      <c r="B61" s="99" t="str">
        <f t="shared" si="4"/>
        <v>825203984</v>
      </c>
      <c r="C61" s="549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"ЮРИЙ ГАГАРИН" АД</v>
      </c>
      <c r="B62" s="99" t="str">
        <f t="shared" si="4"/>
        <v>825203984</v>
      </c>
      <c r="C62" s="549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"ЮРИЙ ГАГАРИН" АД</v>
      </c>
      <c r="B63" s="99" t="str">
        <f t="shared" si="4"/>
        <v>825203984</v>
      </c>
      <c r="C63" s="549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"ЮРИЙ ГАГАРИН" АД</v>
      </c>
      <c r="B64" s="99" t="str">
        <f t="shared" si="4"/>
        <v>825203984</v>
      </c>
      <c r="C64" s="549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"ЮРИЙ ГАГАРИН" АД</v>
      </c>
      <c r="B65" s="99" t="str">
        <f t="shared" si="4"/>
        <v>825203984</v>
      </c>
      <c r="C65" s="549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33</v>
      </c>
    </row>
    <row r="66" spans="1:8">
      <c r="A66" s="99" t="str">
        <f t="shared" si="3"/>
        <v>"ЮРИЙ ГАГАРИН" АД</v>
      </c>
      <c r="B66" s="99" t="str">
        <f t="shared" si="4"/>
        <v>825203984</v>
      </c>
      <c r="C66" s="549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263</v>
      </c>
    </row>
    <row r="67" spans="1:8">
      <c r="A67" s="99" t="str">
        <f t="shared" ref="A67:A98" si="6">pdeName</f>
        <v>"ЮРИЙ ГАГАРИН" АД</v>
      </c>
      <c r="B67" s="99" t="str">
        <f t="shared" ref="B67:B98" si="7">pdeBulstat</f>
        <v>825203984</v>
      </c>
      <c r="C67" s="549">
        <f t="shared" ref="C67:C98" si="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"ЮРИЙ ГАГАРИН" АД</v>
      </c>
      <c r="B68" s="99" t="str">
        <f t="shared" si="7"/>
        <v>825203984</v>
      </c>
      <c r="C68" s="549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"ЮРИЙ ГАГАРИН" АД</v>
      </c>
      <c r="B69" s="99" t="str">
        <f t="shared" si="7"/>
        <v>825203984</v>
      </c>
      <c r="C69" s="549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296</v>
      </c>
    </row>
    <row r="70" spans="1:8">
      <c r="A70" s="99" t="str">
        <f t="shared" si="6"/>
        <v>"ЮРИЙ ГАГАРИН" АД</v>
      </c>
      <c r="B70" s="99" t="str">
        <f t="shared" si="7"/>
        <v>825203984</v>
      </c>
      <c r="C70" s="549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0</v>
      </c>
    </row>
    <row r="71" spans="1:8">
      <c r="A71" s="99" t="str">
        <f t="shared" si="6"/>
        <v>"ЮРИЙ ГАГАРИН" АД</v>
      </c>
      <c r="B71" s="99" t="str">
        <f t="shared" si="7"/>
        <v>825203984</v>
      </c>
      <c r="C71" s="549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51714</v>
      </c>
    </row>
    <row r="72" spans="1:8">
      <c r="A72" s="99" t="str">
        <f t="shared" si="6"/>
        <v>"ЮРИЙ ГАГАРИН" АД</v>
      </c>
      <c r="B72" s="99" t="str">
        <f t="shared" si="7"/>
        <v>825203984</v>
      </c>
      <c r="C72" s="549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123139</v>
      </c>
    </row>
    <row r="73" spans="1:8">
      <c r="A73" s="99" t="str">
        <f t="shared" si="6"/>
        <v>"ЮРИЙ ГАГАРИН" АД</v>
      </c>
      <c r="B73" s="99" t="str">
        <f t="shared" si="7"/>
        <v>825203984</v>
      </c>
      <c r="C73" s="549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1004</v>
      </c>
    </row>
    <row r="74" spans="1:8">
      <c r="A74" s="99" t="str">
        <f t="shared" si="6"/>
        <v>"ЮРИЙ ГАГАРИН" АД</v>
      </c>
      <c r="B74" s="99" t="str">
        <f t="shared" si="7"/>
        <v>825203984</v>
      </c>
      <c r="C74" s="549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>
      <c r="A75" s="99" t="str">
        <f t="shared" si="6"/>
        <v>"ЮРИЙ ГАГАРИН" АД</v>
      </c>
      <c r="B75" s="99" t="str">
        <f t="shared" si="7"/>
        <v>825203984</v>
      </c>
      <c r="C75" s="549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"ЮРИЙ ГАГАРИН" АД</v>
      </c>
      <c r="B76" s="99" t="str">
        <f t="shared" si="7"/>
        <v>825203984</v>
      </c>
      <c r="C76" s="549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"ЮРИЙ ГАГАРИН" АД</v>
      </c>
      <c r="B77" s="99" t="str">
        <f t="shared" si="7"/>
        <v>825203984</v>
      </c>
      <c r="C77" s="549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"ЮРИЙ ГАГАРИН" АД</v>
      </c>
      <c r="B78" s="99" t="str">
        <f t="shared" si="7"/>
        <v>825203984</v>
      </c>
      <c r="C78" s="549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"ЮРИЙ ГАГАРИН" АД</v>
      </c>
      <c r="B79" s="99" t="str">
        <f t="shared" si="7"/>
        <v>825203984</v>
      </c>
      <c r="C79" s="549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1004</v>
      </c>
    </row>
    <row r="80" spans="1:8">
      <c r="A80" s="99" t="str">
        <f t="shared" si="6"/>
        <v>"ЮРИЙ ГАГАРИН" АД</v>
      </c>
      <c r="B80" s="99" t="str">
        <f t="shared" si="7"/>
        <v>825203984</v>
      </c>
      <c r="C80" s="549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"ЮРИЙ ГАГАРИН" АД</v>
      </c>
      <c r="B81" s="99" t="str">
        <f t="shared" si="7"/>
        <v>825203984</v>
      </c>
      <c r="C81" s="549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2535</v>
      </c>
    </row>
    <row r="82" spans="1:8">
      <c r="A82" s="99" t="str">
        <f t="shared" si="6"/>
        <v>"ЮРИЙ ГАГАРИН" АД</v>
      </c>
      <c r="B82" s="99" t="str">
        <f t="shared" si="7"/>
        <v>825203984</v>
      </c>
      <c r="C82" s="549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29888</v>
      </c>
    </row>
    <row r="83" spans="1:8">
      <c r="A83" s="99" t="str">
        <f t="shared" si="6"/>
        <v>"ЮРИЙ ГАГАРИН" АД</v>
      </c>
      <c r="B83" s="99" t="str">
        <f t="shared" si="7"/>
        <v>825203984</v>
      </c>
      <c r="C83" s="549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446</v>
      </c>
    </row>
    <row r="84" spans="1:8">
      <c r="A84" s="99" t="str">
        <f t="shared" si="6"/>
        <v>"ЮРИЙ ГАГАРИН" АД</v>
      </c>
      <c r="B84" s="99" t="str">
        <f t="shared" si="7"/>
        <v>825203984</v>
      </c>
      <c r="C84" s="549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"ЮРИЙ ГАГАРИН" АД</v>
      </c>
      <c r="B85" s="99" t="str">
        <f t="shared" si="7"/>
        <v>825203984</v>
      </c>
      <c r="C85" s="549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29442</v>
      </c>
    </row>
    <row r="86" spans="1:8">
      <c r="A86" s="99" t="str">
        <f t="shared" si="6"/>
        <v>"ЮРИЙ ГАГАРИН" АД</v>
      </c>
      <c r="B86" s="99" t="str">
        <f t="shared" si="7"/>
        <v>825203984</v>
      </c>
      <c r="C86" s="549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32423</v>
      </c>
    </row>
    <row r="87" spans="1:8">
      <c r="A87" s="99" t="str">
        <f t="shared" si="6"/>
        <v>"ЮРИЙ ГАГАРИН" АД</v>
      </c>
      <c r="B87" s="99" t="str">
        <f t="shared" si="7"/>
        <v>825203984</v>
      </c>
      <c r="C87" s="549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48049</v>
      </c>
    </row>
    <row r="88" spans="1:8">
      <c r="A88" s="99" t="str">
        <f t="shared" si="6"/>
        <v>"ЮРИЙ ГАГАРИН" АД</v>
      </c>
      <c r="B88" s="99" t="str">
        <f t="shared" si="7"/>
        <v>825203984</v>
      </c>
      <c r="C88" s="549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48049</v>
      </c>
    </row>
    <row r="89" spans="1:8">
      <c r="A89" s="99" t="str">
        <f t="shared" si="6"/>
        <v>"ЮРИЙ ГАГАРИН" АД</v>
      </c>
      <c r="B89" s="99" t="str">
        <f t="shared" si="7"/>
        <v>825203984</v>
      </c>
      <c r="C89" s="549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"ЮРИЙ ГАГАРИН" АД</v>
      </c>
      <c r="B90" s="99" t="str">
        <f t="shared" si="7"/>
        <v>825203984</v>
      </c>
      <c r="C90" s="549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"ЮРИЙ ГАГАРИН" АД</v>
      </c>
      <c r="B91" s="99" t="str">
        <f t="shared" si="7"/>
        <v>825203984</v>
      </c>
      <c r="C91" s="549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3421</v>
      </c>
    </row>
    <row r="92" spans="1:8">
      <c r="A92" s="99" t="str">
        <f t="shared" si="6"/>
        <v>"ЮРИЙ ГАГАРИН" АД</v>
      </c>
      <c r="B92" s="99" t="str">
        <f t="shared" si="7"/>
        <v>825203984</v>
      </c>
      <c r="C92" s="549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"ЮРИЙ ГАГАРИН" АД</v>
      </c>
      <c r="B93" s="99" t="str">
        <f t="shared" si="7"/>
        <v>825203984</v>
      </c>
      <c r="C93" s="549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51470</v>
      </c>
    </row>
    <row r="94" spans="1:8">
      <c r="A94" s="99" t="str">
        <f t="shared" si="6"/>
        <v>"ЮРИЙ ГАГАРИН" АД</v>
      </c>
      <c r="B94" s="99" t="str">
        <f t="shared" si="7"/>
        <v>825203984</v>
      </c>
      <c r="C94" s="549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84897</v>
      </c>
    </row>
    <row r="95" spans="1:8">
      <c r="A95" s="99" t="str">
        <f t="shared" si="6"/>
        <v>"ЮРИЙ ГАГАРИН" АД</v>
      </c>
      <c r="B95" s="99" t="str">
        <f t="shared" si="7"/>
        <v>825203984</v>
      </c>
      <c r="C95" s="549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"ЮРИЙ ГАГАРИН" АД</v>
      </c>
      <c r="B96" s="99" t="str">
        <f t="shared" si="7"/>
        <v>825203984</v>
      </c>
      <c r="C96" s="549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"ЮРИЙ ГАГАРИН" АД</v>
      </c>
      <c r="B97" s="99" t="str">
        <f t="shared" si="7"/>
        <v>825203984</v>
      </c>
      <c r="C97" s="549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11315</v>
      </c>
    </row>
    <row r="98" spans="1:8">
      <c r="A98" s="99" t="str">
        <f t="shared" si="6"/>
        <v>"ЮРИЙ ГАГАРИН" АД</v>
      </c>
      <c r="B98" s="99" t="str">
        <f t="shared" si="7"/>
        <v>825203984</v>
      </c>
      <c r="C98" s="549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"ЮРИЙ ГАГАРИН" АД</v>
      </c>
      <c r="B99" s="99" t="str">
        <f t="shared" ref="B99:B125" si="10">pdeBulstat</f>
        <v>825203984</v>
      </c>
      <c r="C99" s="549">
        <f t="shared" ref="C99:C125" si="11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"ЮРИЙ ГАГАРИН" АД</v>
      </c>
      <c r="B100" s="99" t="str">
        <f t="shared" si="10"/>
        <v>825203984</v>
      </c>
      <c r="C100" s="549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"ЮРИЙ ГАГАРИН" АД</v>
      </c>
      <c r="B101" s="99" t="str">
        <f t="shared" si="10"/>
        <v>825203984</v>
      </c>
      <c r="C101" s="549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>
      <c r="A102" s="99" t="str">
        <f t="shared" si="9"/>
        <v>"ЮРИЙ ГАГАРИН" АД</v>
      </c>
      <c r="B102" s="99" t="str">
        <f t="shared" si="10"/>
        <v>825203984</v>
      </c>
      <c r="C102" s="549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11315</v>
      </c>
    </row>
    <row r="103" spans="1:8">
      <c r="A103" s="99" t="str">
        <f t="shared" si="9"/>
        <v>"ЮРИЙ ГАГАРИН" АД</v>
      </c>
      <c r="B103" s="99" t="str">
        <f t="shared" si="10"/>
        <v>825203984</v>
      </c>
      <c r="C103" s="549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1181</v>
      </c>
    </row>
    <row r="104" spans="1:8">
      <c r="A104" s="99" t="str">
        <f t="shared" si="9"/>
        <v>"ЮРИЙ ГАГАРИН" АД</v>
      </c>
      <c r="B104" s="99" t="str">
        <f t="shared" si="10"/>
        <v>825203984</v>
      </c>
      <c r="C104" s="549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"ЮРИЙ ГАГАРИН" АД</v>
      </c>
      <c r="B105" s="99" t="str">
        <f t="shared" si="10"/>
        <v>825203984</v>
      </c>
      <c r="C105" s="549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>
      <c r="A106" s="99" t="str">
        <f t="shared" si="9"/>
        <v>"ЮРИЙ ГАГАРИН" АД</v>
      </c>
      <c r="B106" s="99" t="str">
        <f t="shared" si="10"/>
        <v>825203984</v>
      </c>
      <c r="C106" s="549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1813</v>
      </c>
    </row>
    <row r="107" spans="1:8">
      <c r="A107" s="99" t="str">
        <f t="shared" si="9"/>
        <v>"ЮРИЙ ГАГАРИН" АД</v>
      </c>
      <c r="B107" s="99" t="str">
        <f t="shared" si="10"/>
        <v>825203984</v>
      </c>
      <c r="C107" s="549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14309</v>
      </c>
    </row>
    <row r="108" spans="1:8">
      <c r="A108" s="99" t="str">
        <f t="shared" si="9"/>
        <v>"ЮРИЙ ГАГАРИН" АД</v>
      </c>
      <c r="B108" s="99" t="str">
        <f t="shared" si="10"/>
        <v>825203984</v>
      </c>
      <c r="C108" s="549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5274</v>
      </c>
    </row>
    <row r="109" spans="1:8">
      <c r="A109" s="99" t="str">
        <f t="shared" si="9"/>
        <v>"ЮРИЙ ГАГАРИН" АД</v>
      </c>
      <c r="B109" s="99" t="str">
        <f t="shared" si="10"/>
        <v>825203984</v>
      </c>
      <c r="C109" s="549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2108</v>
      </c>
    </row>
    <row r="110" spans="1:8">
      <c r="A110" s="99" t="str">
        <f t="shared" si="9"/>
        <v>"ЮРИЙ ГАГАРИН" АД</v>
      </c>
      <c r="B110" s="99" t="str">
        <f t="shared" si="10"/>
        <v>825203984</v>
      </c>
      <c r="C110" s="549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13171</v>
      </c>
    </row>
    <row r="111" spans="1:8">
      <c r="A111" s="99" t="str">
        <f t="shared" si="9"/>
        <v>"ЮРИЙ ГАГАРИН" АД</v>
      </c>
      <c r="B111" s="99" t="str">
        <f t="shared" si="10"/>
        <v>825203984</v>
      </c>
      <c r="C111" s="549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>
      <c r="A112" s="99" t="str">
        <f t="shared" si="9"/>
        <v>"ЮРИЙ ГАГАРИН" АД</v>
      </c>
      <c r="B112" s="99" t="str">
        <f t="shared" si="10"/>
        <v>825203984</v>
      </c>
      <c r="C112" s="549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"ЮРИЙ ГАГАРИН" АД</v>
      </c>
      <c r="B113" s="99" t="str">
        <f t="shared" si="10"/>
        <v>825203984</v>
      </c>
      <c r="C113" s="549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10266</v>
      </c>
    </row>
    <row r="114" spans="1:8">
      <c r="A114" s="99" t="str">
        <f t="shared" si="9"/>
        <v>"ЮРИЙ ГАГАРИН" АД</v>
      </c>
      <c r="B114" s="99" t="str">
        <f t="shared" si="10"/>
        <v>825203984</v>
      </c>
      <c r="C114" s="549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916</v>
      </c>
    </row>
    <row r="115" spans="1:8">
      <c r="A115" s="99" t="str">
        <f t="shared" si="9"/>
        <v>"ЮРИЙ ГАГАРИН" АД</v>
      </c>
      <c r="B115" s="99" t="str">
        <f t="shared" si="10"/>
        <v>825203984</v>
      </c>
      <c r="C115" s="549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1108</v>
      </c>
    </row>
    <row r="116" spans="1:8">
      <c r="A116" s="99" t="str">
        <f t="shared" si="9"/>
        <v>"ЮРИЙ ГАГАРИН" АД</v>
      </c>
      <c r="B116" s="99" t="str">
        <f t="shared" si="10"/>
        <v>825203984</v>
      </c>
      <c r="C116" s="549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437</v>
      </c>
    </row>
    <row r="117" spans="1:8">
      <c r="A117" s="99" t="str">
        <f t="shared" si="9"/>
        <v>"ЮРИЙ ГАГАРИН" АД</v>
      </c>
      <c r="B117" s="99" t="str">
        <f t="shared" si="10"/>
        <v>825203984</v>
      </c>
      <c r="C117" s="549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444</v>
      </c>
    </row>
    <row r="118" spans="1:8">
      <c r="A118" s="99" t="str">
        <f t="shared" si="9"/>
        <v>"ЮРИЙ ГАГАРИН" АД</v>
      </c>
      <c r="B118" s="99" t="str">
        <f t="shared" si="10"/>
        <v>825203984</v>
      </c>
      <c r="C118" s="549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2582</v>
      </c>
    </row>
    <row r="119" spans="1:8">
      <c r="A119" s="99" t="str">
        <f t="shared" si="9"/>
        <v>"ЮРИЙ ГАГАРИН" АД</v>
      </c>
      <c r="B119" s="99" t="str">
        <f t="shared" si="10"/>
        <v>825203984</v>
      </c>
      <c r="C119" s="549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525</v>
      </c>
    </row>
    <row r="120" spans="1:8">
      <c r="A120" s="99" t="str">
        <f t="shared" si="9"/>
        <v>"ЮРИЙ ГАГАРИН" АД</v>
      </c>
      <c r="B120" s="99" t="str">
        <f t="shared" si="10"/>
        <v>825203984</v>
      </c>
      <c r="C120" s="549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23660</v>
      </c>
    </row>
    <row r="121" spans="1:8">
      <c r="A121" s="99" t="str">
        <f t="shared" si="9"/>
        <v>"ЮРИЙ ГАГАРИН" АД</v>
      </c>
      <c r="B121" s="99" t="str">
        <f t="shared" si="10"/>
        <v>825203984</v>
      </c>
      <c r="C121" s="549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"ЮРИЙ ГАГАРИН" АД</v>
      </c>
      <c r="B122" s="99" t="str">
        <f t="shared" si="10"/>
        <v>825203984</v>
      </c>
      <c r="C122" s="549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"ЮРИЙ ГАГАРИН" АД</v>
      </c>
      <c r="B123" s="99" t="str">
        <f t="shared" si="10"/>
        <v>825203984</v>
      </c>
      <c r="C123" s="549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273</v>
      </c>
    </row>
    <row r="124" spans="1:8">
      <c r="A124" s="99" t="str">
        <f t="shared" si="9"/>
        <v>"ЮРИЙ ГАГАРИН" АД</v>
      </c>
      <c r="B124" s="99" t="str">
        <f t="shared" si="10"/>
        <v>825203984</v>
      </c>
      <c r="C124" s="549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23933</v>
      </c>
    </row>
    <row r="125" spans="1:8">
      <c r="A125" s="99" t="str">
        <f t="shared" si="9"/>
        <v>"ЮРИЙ ГАГАРИН" АД</v>
      </c>
      <c r="B125" s="99" t="str">
        <f t="shared" si="10"/>
        <v>825203984</v>
      </c>
      <c r="C125" s="549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123139</v>
      </c>
    </row>
    <row r="126" spans="1:8" s="482" customFormat="1">
      <c r="C126" s="548"/>
      <c r="F126" s="486" t="s">
        <v>827</v>
      </c>
    </row>
    <row r="127" spans="1:8">
      <c r="A127" s="99" t="str">
        <f t="shared" ref="A127:A158" si="12">pdeName</f>
        <v>"ЮРИЙ ГАГАРИН" АД</v>
      </c>
      <c r="B127" s="99" t="str">
        <f t="shared" ref="B127:B158" si="13">pdeBulstat</f>
        <v>825203984</v>
      </c>
      <c r="C127" s="549">
        <f t="shared" ref="C127:C158" si="14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42969</v>
      </c>
    </row>
    <row r="128" spans="1:8">
      <c r="A128" s="99" t="str">
        <f t="shared" si="12"/>
        <v>"ЮРИЙ ГАГАРИН" АД</v>
      </c>
      <c r="B128" s="99" t="str">
        <f t="shared" si="13"/>
        <v>825203984</v>
      </c>
      <c r="C128" s="549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2784</v>
      </c>
    </row>
    <row r="129" spans="1:8">
      <c r="A129" s="99" t="str">
        <f t="shared" si="12"/>
        <v>"ЮРИЙ ГАГАРИН" АД</v>
      </c>
      <c r="B129" s="99" t="str">
        <f t="shared" si="13"/>
        <v>825203984</v>
      </c>
      <c r="C129" s="549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3614</v>
      </c>
    </row>
    <row r="130" spans="1:8">
      <c r="A130" s="99" t="str">
        <f t="shared" si="12"/>
        <v>"ЮРИЙ ГАГАРИН" АД</v>
      </c>
      <c r="B130" s="99" t="str">
        <f t="shared" si="13"/>
        <v>825203984</v>
      </c>
      <c r="C130" s="549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5703</v>
      </c>
    </row>
    <row r="131" spans="1:8">
      <c r="A131" s="99" t="str">
        <f t="shared" si="12"/>
        <v>"ЮРИЙ ГАГАРИН" АД</v>
      </c>
      <c r="B131" s="99" t="str">
        <f t="shared" si="13"/>
        <v>825203984</v>
      </c>
      <c r="C131" s="549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1033</v>
      </c>
    </row>
    <row r="132" spans="1:8">
      <c r="A132" s="99" t="str">
        <f t="shared" si="12"/>
        <v>"ЮРИЙ ГАГАРИН" АД</v>
      </c>
      <c r="B132" s="99" t="str">
        <f t="shared" si="13"/>
        <v>825203984</v>
      </c>
      <c r="C132" s="549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3617</v>
      </c>
    </row>
    <row r="133" spans="1:8">
      <c r="A133" s="99" t="str">
        <f t="shared" si="12"/>
        <v>"ЮРИЙ ГАГАРИН" АД</v>
      </c>
      <c r="B133" s="99" t="str">
        <f t="shared" si="13"/>
        <v>825203984</v>
      </c>
      <c r="C133" s="549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-557</v>
      </c>
    </row>
    <row r="134" spans="1:8">
      <c r="A134" s="99" t="str">
        <f t="shared" si="12"/>
        <v>"ЮРИЙ ГАГАРИН" АД</v>
      </c>
      <c r="B134" s="99" t="str">
        <f t="shared" si="13"/>
        <v>825203984</v>
      </c>
      <c r="C134" s="549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2055</v>
      </c>
    </row>
    <row r="135" spans="1:8">
      <c r="A135" s="99" t="str">
        <f t="shared" si="12"/>
        <v>"ЮРИЙ ГАГАРИН" АД</v>
      </c>
      <c r="B135" s="99" t="str">
        <f t="shared" si="13"/>
        <v>825203984</v>
      </c>
      <c r="C135" s="549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>
      <c r="A136" s="99" t="str">
        <f t="shared" si="12"/>
        <v>"ЮРИЙ ГАГАРИН" АД</v>
      </c>
      <c r="B136" s="99" t="str">
        <f t="shared" si="13"/>
        <v>825203984</v>
      </c>
      <c r="C136" s="549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>
      <c r="A137" s="99" t="str">
        <f t="shared" si="12"/>
        <v>"ЮРИЙ ГАГАРИН" АД</v>
      </c>
      <c r="B137" s="99" t="str">
        <f t="shared" si="13"/>
        <v>825203984</v>
      </c>
      <c r="C137" s="549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61218</v>
      </c>
    </row>
    <row r="138" spans="1:8">
      <c r="A138" s="99" t="str">
        <f t="shared" si="12"/>
        <v>"ЮРИЙ ГАГАРИН" АД</v>
      </c>
      <c r="B138" s="99" t="str">
        <f t="shared" si="13"/>
        <v>825203984</v>
      </c>
      <c r="C138" s="549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452</v>
      </c>
    </row>
    <row r="139" spans="1:8">
      <c r="A139" s="99" t="str">
        <f t="shared" si="12"/>
        <v>"ЮРИЙ ГАГАРИН" АД</v>
      </c>
      <c r="B139" s="99" t="str">
        <f t="shared" si="13"/>
        <v>825203984</v>
      </c>
      <c r="C139" s="549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>
      <c r="A140" s="99" t="str">
        <f t="shared" si="12"/>
        <v>"ЮРИЙ ГАГАРИН" АД</v>
      </c>
      <c r="B140" s="99" t="str">
        <f t="shared" si="13"/>
        <v>825203984</v>
      </c>
      <c r="C140" s="549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60</v>
      </c>
    </row>
    <row r="141" spans="1:8">
      <c r="A141" s="99" t="str">
        <f t="shared" si="12"/>
        <v>"ЮРИЙ ГАГАРИН" АД</v>
      </c>
      <c r="B141" s="99" t="str">
        <f t="shared" si="13"/>
        <v>825203984</v>
      </c>
      <c r="C141" s="549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41</v>
      </c>
    </row>
    <row r="142" spans="1:8">
      <c r="A142" s="99" t="str">
        <f t="shared" si="12"/>
        <v>"ЮРИЙ ГАГАРИН" АД</v>
      </c>
      <c r="B142" s="99" t="str">
        <f t="shared" si="13"/>
        <v>825203984</v>
      </c>
      <c r="C142" s="549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553</v>
      </c>
    </row>
    <row r="143" spans="1:8">
      <c r="A143" s="99" t="str">
        <f t="shared" si="12"/>
        <v>"ЮРИЙ ГАГАРИН" АД</v>
      </c>
      <c r="B143" s="99" t="str">
        <f t="shared" si="13"/>
        <v>825203984</v>
      </c>
      <c r="C143" s="549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61771</v>
      </c>
    </row>
    <row r="144" spans="1:8">
      <c r="A144" s="99" t="str">
        <f t="shared" si="12"/>
        <v>"ЮРИЙ ГАГАРИН" АД</v>
      </c>
      <c r="B144" s="99" t="str">
        <f t="shared" si="13"/>
        <v>825203984</v>
      </c>
      <c r="C144" s="549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3421</v>
      </c>
    </row>
    <row r="145" spans="1:8">
      <c r="A145" s="99" t="str">
        <f t="shared" si="12"/>
        <v>"ЮРИЙ ГАГАРИН" АД</v>
      </c>
      <c r="B145" s="99" t="str">
        <f t="shared" si="13"/>
        <v>825203984</v>
      </c>
      <c r="C145" s="549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>
      <c r="A146" s="99" t="str">
        <f t="shared" si="12"/>
        <v>"ЮРИЙ ГАГАРИН" АД</v>
      </c>
      <c r="B146" s="99" t="str">
        <f t="shared" si="13"/>
        <v>825203984</v>
      </c>
      <c r="C146" s="549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>
      <c r="A147" s="99" t="str">
        <f t="shared" si="12"/>
        <v>"ЮРИЙ ГАГАРИН" АД</v>
      </c>
      <c r="B147" s="99" t="str">
        <f t="shared" si="13"/>
        <v>825203984</v>
      </c>
      <c r="C147" s="549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61771</v>
      </c>
    </row>
    <row r="148" spans="1:8">
      <c r="A148" s="99" t="str">
        <f t="shared" si="12"/>
        <v>"ЮРИЙ ГАГАРИН" АД</v>
      </c>
      <c r="B148" s="99" t="str">
        <f t="shared" si="13"/>
        <v>825203984</v>
      </c>
      <c r="C148" s="549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3421</v>
      </c>
    </row>
    <row r="149" spans="1:8">
      <c r="A149" s="99" t="str">
        <f t="shared" si="12"/>
        <v>"ЮРИЙ ГАГАРИН" АД</v>
      </c>
      <c r="B149" s="99" t="str">
        <f t="shared" si="13"/>
        <v>825203984</v>
      </c>
      <c r="C149" s="549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>
      <c r="A150" s="99" t="str">
        <f t="shared" si="12"/>
        <v>"ЮРИЙ ГАГАРИН" АД</v>
      </c>
      <c r="B150" s="99" t="str">
        <f t="shared" si="13"/>
        <v>825203984</v>
      </c>
      <c r="C150" s="549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>
      <c r="A151" s="99" t="str">
        <f t="shared" si="12"/>
        <v>"ЮРИЙ ГАГАРИН" АД</v>
      </c>
      <c r="B151" s="99" t="str">
        <f t="shared" si="13"/>
        <v>825203984</v>
      </c>
      <c r="C151" s="549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>
      <c r="A152" s="99" t="str">
        <f t="shared" si="12"/>
        <v>"ЮРИЙ ГАГАРИН" АД</v>
      </c>
      <c r="B152" s="99" t="str">
        <f t="shared" si="13"/>
        <v>825203984</v>
      </c>
      <c r="C152" s="549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>
      <c r="A153" s="99" t="str">
        <f t="shared" si="12"/>
        <v>"ЮРИЙ ГАГАРИН" АД</v>
      </c>
      <c r="B153" s="99" t="str">
        <f t="shared" si="13"/>
        <v>825203984</v>
      </c>
      <c r="C153" s="549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3421</v>
      </c>
    </row>
    <row r="154" spans="1:8">
      <c r="A154" s="99" t="str">
        <f t="shared" si="12"/>
        <v>"ЮРИЙ ГАГАРИН" АД</v>
      </c>
      <c r="B154" s="99" t="str">
        <f t="shared" si="13"/>
        <v>825203984</v>
      </c>
      <c r="C154" s="549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>
      <c r="A155" s="99" t="str">
        <f t="shared" si="12"/>
        <v>"ЮРИЙ ГАГАРИН" АД</v>
      </c>
      <c r="B155" s="99" t="str">
        <f t="shared" si="13"/>
        <v>825203984</v>
      </c>
      <c r="C155" s="549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3421</v>
      </c>
    </row>
    <row r="156" spans="1:8">
      <c r="A156" s="99" t="str">
        <f t="shared" si="12"/>
        <v>"ЮРИЙ ГАГАРИН" АД</v>
      </c>
      <c r="B156" s="99" t="str">
        <f t="shared" si="13"/>
        <v>825203984</v>
      </c>
      <c r="C156" s="549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65192</v>
      </c>
    </row>
    <row r="157" spans="1:8">
      <c r="A157" s="99" t="str">
        <f t="shared" si="12"/>
        <v>"ЮРИЙ ГАГАРИН" АД</v>
      </c>
      <c r="B157" s="99" t="str">
        <f t="shared" si="13"/>
        <v>825203984</v>
      </c>
      <c r="C157" s="549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60571</v>
      </c>
    </row>
    <row r="158" spans="1:8">
      <c r="A158" s="99" t="str">
        <f t="shared" si="12"/>
        <v>"ЮРИЙ ГАГАРИН" АД</v>
      </c>
      <c r="B158" s="99" t="str">
        <f t="shared" si="13"/>
        <v>825203984</v>
      </c>
      <c r="C158" s="549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329</v>
      </c>
    </row>
    <row r="159" spans="1:8">
      <c r="A159" s="99" t="str">
        <f t="shared" ref="A159:A179" si="15">pdeName</f>
        <v>"ЮРИЙ ГАГАРИН" АД</v>
      </c>
      <c r="B159" s="99" t="str">
        <f t="shared" ref="B159:B179" si="16">pdeBulstat</f>
        <v>825203984</v>
      </c>
      <c r="C159" s="549">
        <f t="shared" ref="C159:C179" si="17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>
      <c r="A160" s="99" t="str">
        <f t="shared" si="15"/>
        <v>"ЮРИЙ ГАГАРИН" АД</v>
      </c>
      <c r="B160" s="99" t="str">
        <f t="shared" si="16"/>
        <v>825203984</v>
      </c>
      <c r="C160" s="549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4126</v>
      </c>
    </row>
    <row r="161" spans="1:8">
      <c r="A161" s="99" t="str">
        <f t="shared" si="15"/>
        <v>"ЮРИЙ ГАГАРИН" АД</v>
      </c>
      <c r="B161" s="99" t="str">
        <f t="shared" si="16"/>
        <v>825203984</v>
      </c>
      <c r="C161" s="549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65026</v>
      </c>
    </row>
    <row r="162" spans="1:8">
      <c r="A162" s="99" t="str">
        <f t="shared" si="15"/>
        <v>"ЮРИЙ ГАГАРИН" АД</v>
      </c>
      <c r="B162" s="99" t="str">
        <f t="shared" si="16"/>
        <v>825203984</v>
      </c>
      <c r="C162" s="549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137</v>
      </c>
    </row>
    <row r="163" spans="1:8">
      <c r="A163" s="99" t="str">
        <f t="shared" si="15"/>
        <v>"ЮРИЙ ГАГАРИН" АД</v>
      </c>
      <c r="B163" s="99" t="str">
        <f t="shared" si="16"/>
        <v>825203984</v>
      </c>
      <c r="C163" s="549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137</v>
      </c>
    </row>
    <row r="164" spans="1:8">
      <c r="A164" s="99" t="str">
        <f t="shared" si="15"/>
        <v>"ЮРИЙ ГАГАРИН" АД</v>
      </c>
      <c r="B164" s="99" t="str">
        <f t="shared" si="16"/>
        <v>825203984</v>
      </c>
      <c r="C164" s="549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>
      <c r="A165" s="99" t="str">
        <f t="shared" si="15"/>
        <v>"ЮРИЙ ГАГАРИН" АД</v>
      </c>
      <c r="B165" s="99" t="str">
        <f t="shared" si="16"/>
        <v>825203984</v>
      </c>
      <c r="C165" s="549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"ЮРИЙ ГАГАРИН" АД</v>
      </c>
      <c r="B166" s="99" t="str">
        <f t="shared" si="16"/>
        <v>825203984</v>
      </c>
      <c r="C166" s="549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"ЮРИЙ ГАГАРИН" АД</v>
      </c>
      <c r="B167" s="99" t="str">
        <f t="shared" si="16"/>
        <v>825203984</v>
      </c>
      <c r="C167" s="549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29</v>
      </c>
    </row>
    <row r="168" spans="1:8">
      <c r="A168" s="99" t="str">
        <f t="shared" si="15"/>
        <v>"ЮРИЙ ГАГАРИН" АД</v>
      </c>
      <c r="B168" s="99" t="str">
        <f t="shared" si="16"/>
        <v>825203984</v>
      </c>
      <c r="C168" s="549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"ЮРИЙ ГАГАРИН" АД</v>
      </c>
      <c r="B169" s="99" t="str">
        <f t="shared" si="16"/>
        <v>825203984</v>
      </c>
      <c r="C169" s="549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</v>
      </c>
    </row>
    <row r="170" spans="1:8">
      <c r="A170" s="99" t="str">
        <f t="shared" si="15"/>
        <v>"ЮРИЙ ГАГАРИН" АД</v>
      </c>
      <c r="B170" s="99" t="str">
        <f t="shared" si="16"/>
        <v>825203984</v>
      </c>
      <c r="C170" s="549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65192</v>
      </c>
    </row>
    <row r="171" spans="1:8">
      <c r="A171" s="99" t="str">
        <f t="shared" si="15"/>
        <v>"ЮРИЙ ГАГАРИН" АД</v>
      </c>
      <c r="B171" s="99" t="str">
        <f t="shared" si="16"/>
        <v>825203984</v>
      </c>
      <c r="C171" s="549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"ЮРИЙ ГАГАРИН" АД</v>
      </c>
      <c r="B172" s="99" t="str">
        <f t="shared" si="16"/>
        <v>825203984</v>
      </c>
      <c r="C172" s="549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"ЮРИЙ ГАГАРИН" АД</v>
      </c>
      <c r="B173" s="99" t="str">
        <f t="shared" si="16"/>
        <v>825203984</v>
      </c>
      <c r="C173" s="549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"ЮРИЙ ГАГАРИН" АД</v>
      </c>
      <c r="B174" s="99" t="str">
        <f t="shared" si="16"/>
        <v>825203984</v>
      </c>
      <c r="C174" s="549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65192</v>
      </c>
    </row>
    <row r="175" spans="1:8">
      <c r="A175" s="99" t="str">
        <f t="shared" si="15"/>
        <v>"ЮРИЙ ГАГАРИН" АД</v>
      </c>
      <c r="B175" s="99" t="str">
        <f t="shared" si="16"/>
        <v>825203984</v>
      </c>
      <c r="C175" s="549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"ЮРИЙ ГАГАРИН" АД</v>
      </c>
      <c r="B176" s="99" t="str">
        <f t="shared" si="16"/>
        <v>825203984</v>
      </c>
      <c r="C176" s="549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"ЮРИЙ ГАГАРИН" АД</v>
      </c>
      <c r="B177" s="99" t="str">
        <f t="shared" si="16"/>
        <v>825203984</v>
      </c>
      <c r="C177" s="549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"ЮРИЙ ГАГАРИН" АД</v>
      </c>
      <c r="B178" s="99" t="str">
        <f t="shared" si="16"/>
        <v>825203984</v>
      </c>
      <c r="C178" s="549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"ЮРИЙ ГАГАРИН" АД</v>
      </c>
      <c r="B179" s="99" t="str">
        <f t="shared" si="16"/>
        <v>825203984</v>
      </c>
      <c r="C179" s="549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65192</v>
      </c>
    </row>
    <row r="180" spans="1:8" s="482" customFormat="1">
      <c r="C180" s="548"/>
      <c r="F180" s="486" t="s">
        <v>831</v>
      </c>
    </row>
    <row r="181" spans="1:8">
      <c r="A181" s="99" t="str">
        <f t="shared" ref="A181:A216" si="18">pdeName</f>
        <v>"ЮРИЙ ГАГАРИН" АД</v>
      </c>
      <c r="B181" s="99" t="str">
        <f t="shared" ref="B181:B216" si="19">pdeBulstat</f>
        <v>825203984</v>
      </c>
      <c r="C181" s="549">
        <f t="shared" ref="C181:C216" si="20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53627</v>
      </c>
    </row>
    <row r="182" spans="1:8">
      <c r="A182" s="99" t="str">
        <f t="shared" si="18"/>
        <v>"ЮРИЙ ГАГАРИН" АД</v>
      </c>
      <c r="B182" s="99" t="str">
        <f t="shared" si="19"/>
        <v>825203984</v>
      </c>
      <c r="C182" s="549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-44596</v>
      </c>
    </row>
    <row r="183" spans="1:8">
      <c r="A183" s="99" t="str">
        <f t="shared" si="18"/>
        <v>"ЮРИЙ ГАГАРИН" АД</v>
      </c>
      <c r="B183" s="99" t="str">
        <f t="shared" si="19"/>
        <v>825203984</v>
      </c>
      <c r="C183" s="549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>
      <c r="A184" s="99" t="str">
        <f t="shared" si="18"/>
        <v>"ЮРИЙ ГАГАРИН" АД</v>
      </c>
      <c r="B184" s="99" t="str">
        <f t="shared" si="19"/>
        <v>825203984</v>
      </c>
      <c r="C184" s="549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-5727</v>
      </c>
    </row>
    <row r="185" spans="1:8">
      <c r="A185" s="99" t="str">
        <f t="shared" si="18"/>
        <v>"ЮРИЙ ГАГАРИН" АД</v>
      </c>
      <c r="B185" s="99" t="str">
        <f t="shared" si="19"/>
        <v>825203984</v>
      </c>
      <c r="C185" s="549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425</v>
      </c>
    </row>
    <row r="186" spans="1:8">
      <c r="A186" s="99" t="str">
        <f t="shared" si="18"/>
        <v>"ЮРИЙ ГАГАРИН" АД</v>
      </c>
      <c r="B186" s="99" t="str">
        <f t="shared" si="19"/>
        <v>825203984</v>
      </c>
      <c r="C186" s="549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-366</v>
      </c>
    </row>
    <row r="187" spans="1:8">
      <c r="A187" s="99" t="str">
        <f t="shared" si="18"/>
        <v>"ЮРИЙ ГАГАРИН" АД</v>
      </c>
      <c r="B187" s="99" t="str">
        <f t="shared" si="19"/>
        <v>825203984</v>
      </c>
      <c r="C187" s="549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>
      <c r="A188" s="99" t="str">
        <f t="shared" si="18"/>
        <v>"ЮРИЙ ГАГАРИН" АД</v>
      </c>
      <c r="B188" s="99" t="str">
        <f t="shared" si="19"/>
        <v>825203984</v>
      </c>
      <c r="C188" s="549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-148</v>
      </c>
    </row>
    <row r="189" spans="1:8">
      <c r="A189" s="99" t="str">
        <f t="shared" si="18"/>
        <v>"ЮРИЙ ГАГАРИН" АД</v>
      </c>
      <c r="B189" s="99" t="str">
        <f t="shared" si="19"/>
        <v>825203984</v>
      </c>
      <c r="C189" s="549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-31</v>
      </c>
    </row>
    <row r="190" spans="1:8">
      <c r="A190" s="99" t="str">
        <f t="shared" si="18"/>
        <v>"ЮРИЙ ГАГАРИН" АД</v>
      </c>
      <c r="B190" s="99" t="str">
        <f t="shared" si="19"/>
        <v>825203984</v>
      </c>
      <c r="C190" s="549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-984</v>
      </c>
    </row>
    <row r="191" spans="1:8">
      <c r="A191" s="99" t="str">
        <f t="shared" si="18"/>
        <v>"ЮРИЙ ГАГАРИН" АД</v>
      </c>
      <c r="B191" s="99" t="str">
        <f t="shared" si="19"/>
        <v>825203984</v>
      </c>
      <c r="C191" s="549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2200</v>
      </c>
    </row>
    <row r="192" spans="1:8">
      <c r="A192" s="99" t="str">
        <f t="shared" si="18"/>
        <v>"ЮРИЙ ГАГАРИН" АД</v>
      </c>
      <c r="B192" s="99" t="str">
        <f t="shared" si="19"/>
        <v>825203984</v>
      </c>
      <c r="C192" s="549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-671</v>
      </c>
    </row>
    <row r="193" spans="1:8">
      <c r="A193" s="99" t="str">
        <f t="shared" si="18"/>
        <v>"ЮРИЙ ГАГАРИН" АД</v>
      </c>
      <c r="B193" s="99" t="str">
        <f t="shared" si="19"/>
        <v>825203984</v>
      </c>
      <c r="C193" s="549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>
      <c r="A194" s="99" t="str">
        <f t="shared" si="18"/>
        <v>"ЮРИЙ ГАГАРИН" АД</v>
      </c>
      <c r="B194" s="99" t="str">
        <f t="shared" si="19"/>
        <v>825203984</v>
      </c>
      <c r="C194" s="549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>
      <c r="A195" s="99" t="str">
        <f t="shared" si="18"/>
        <v>"ЮРИЙ ГАГАРИН" АД</v>
      </c>
      <c r="B195" s="99" t="str">
        <f t="shared" si="19"/>
        <v>825203984</v>
      </c>
      <c r="C195" s="549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>
      <c r="A196" s="99" t="str">
        <f t="shared" si="18"/>
        <v>"ЮРИЙ ГАГАРИН" АД</v>
      </c>
      <c r="B196" s="99" t="str">
        <f t="shared" si="19"/>
        <v>825203984</v>
      </c>
      <c r="C196" s="549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>
      <c r="A197" s="99" t="str">
        <f t="shared" si="18"/>
        <v>"ЮРИЙ ГАГАРИН" АД</v>
      </c>
      <c r="B197" s="99" t="str">
        <f t="shared" si="19"/>
        <v>825203984</v>
      </c>
      <c r="C197" s="549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>
      <c r="A198" s="99" t="str">
        <f t="shared" si="18"/>
        <v>"ЮРИЙ ГАГАРИН" АД</v>
      </c>
      <c r="B198" s="99" t="str">
        <f t="shared" si="19"/>
        <v>825203984</v>
      </c>
      <c r="C198" s="549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>
      <c r="A199" s="99" t="str">
        <f t="shared" si="18"/>
        <v>"ЮРИЙ ГАГАРИН" АД</v>
      </c>
      <c r="B199" s="99" t="str">
        <f t="shared" si="19"/>
        <v>825203984</v>
      </c>
      <c r="C199" s="549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>
      <c r="A200" s="99" t="str">
        <f t="shared" si="18"/>
        <v>"ЮРИЙ ГАГАРИН" АД</v>
      </c>
      <c r="B200" s="99" t="str">
        <f t="shared" si="19"/>
        <v>825203984</v>
      </c>
      <c r="C200" s="549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>
      <c r="A201" s="99" t="str">
        <f t="shared" si="18"/>
        <v>"ЮРИЙ ГАГАРИН" АД</v>
      </c>
      <c r="B201" s="99" t="str">
        <f t="shared" si="19"/>
        <v>825203984</v>
      </c>
      <c r="C201" s="549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>
      <c r="A202" s="99" t="str">
        <f t="shared" si="18"/>
        <v>"ЮРИЙ ГАГАРИН" АД</v>
      </c>
      <c r="B202" s="99" t="str">
        <f t="shared" si="19"/>
        <v>825203984</v>
      </c>
      <c r="C202" s="549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-671</v>
      </c>
    </row>
    <row r="203" spans="1:8">
      <c r="A203" s="99" t="str">
        <f t="shared" si="18"/>
        <v>"ЮРИЙ ГАГАРИН" АД</v>
      </c>
      <c r="B203" s="99" t="str">
        <f t="shared" si="19"/>
        <v>825203984</v>
      </c>
      <c r="C203" s="549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>
      <c r="A204" s="99" t="str">
        <f t="shared" si="18"/>
        <v>"ЮРИЙ ГАГАРИН" АД</v>
      </c>
      <c r="B204" s="99" t="str">
        <f t="shared" si="19"/>
        <v>825203984</v>
      </c>
      <c r="C204" s="549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>
      <c r="A205" s="99" t="str">
        <f t="shared" si="18"/>
        <v>"ЮРИЙ ГАГАРИН" АД</v>
      </c>
      <c r="B205" s="99" t="str">
        <f t="shared" si="19"/>
        <v>825203984</v>
      </c>
      <c r="C205" s="549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23757</v>
      </c>
    </row>
    <row r="206" spans="1:8">
      <c r="A206" s="99" t="str">
        <f t="shared" si="18"/>
        <v>"ЮРИЙ ГАГАРИН" АД</v>
      </c>
      <c r="B206" s="99" t="str">
        <f t="shared" si="19"/>
        <v>825203984</v>
      </c>
      <c r="C206" s="549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-24662</v>
      </c>
    </row>
    <row r="207" spans="1:8">
      <c r="A207" s="99" t="str">
        <f t="shared" si="18"/>
        <v>"ЮРИЙ ГАГАРИН" АД</v>
      </c>
      <c r="B207" s="99" t="str">
        <f t="shared" si="19"/>
        <v>825203984</v>
      </c>
      <c r="C207" s="549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-431</v>
      </c>
    </row>
    <row r="208" spans="1:8">
      <c r="A208" s="99" t="str">
        <f t="shared" si="18"/>
        <v>"ЮРИЙ ГАГАРИН" АД</v>
      </c>
      <c r="B208" s="99" t="str">
        <f t="shared" si="19"/>
        <v>825203984</v>
      </c>
      <c r="C208" s="549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-297</v>
      </c>
    </row>
    <row r="209" spans="1:8">
      <c r="A209" s="99" t="str">
        <f t="shared" si="18"/>
        <v>"ЮРИЙ ГАГАРИН" АД</v>
      </c>
      <c r="B209" s="99" t="str">
        <f t="shared" si="19"/>
        <v>825203984</v>
      </c>
      <c r="C209" s="549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>
      <c r="A210" s="99" t="str">
        <f t="shared" si="18"/>
        <v>"ЮРИЙ ГАГАРИН" АД</v>
      </c>
      <c r="B210" s="99" t="str">
        <f t="shared" si="19"/>
        <v>825203984</v>
      </c>
      <c r="C210" s="549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>
      <c r="A211" s="99" t="str">
        <f t="shared" si="18"/>
        <v>"ЮРИЙ ГАГАРИН" АД</v>
      </c>
      <c r="B211" s="99" t="str">
        <f t="shared" si="19"/>
        <v>825203984</v>
      </c>
      <c r="C211" s="549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-1633</v>
      </c>
    </row>
    <row r="212" spans="1:8">
      <c r="A212" s="99" t="str">
        <f t="shared" si="18"/>
        <v>"ЮРИЙ ГАГАРИН" АД</v>
      </c>
      <c r="B212" s="99" t="str">
        <f t="shared" si="19"/>
        <v>825203984</v>
      </c>
      <c r="C212" s="549">
        <f t="shared" si="20"/>
        <v>43281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-104</v>
      </c>
    </row>
    <row r="213" spans="1:8">
      <c r="A213" s="99" t="str">
        <f t="shared" si="18"/>
        <v>"ЮРИЙ ГАГАРИН" АД</v>
      </c>
      <c r="B213" s="99" t="str">
        <f t="shared" si="19"/>
        <v>825203984</v>
      </c>
      <c r="C213" s="549">
        <f t="shared" si="20"/>
        <v>43281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400</v>
      </c>
    </row>
    <row r="214" spans="1:8">
      <c r="A214" s="99" t="str">
        <f t="shared" si="18"/>
        <v>"ЮРИЙ ГАГАРИН" АД</v>
      </c>
      <c r="B214" s="99" t="str">
        <f t="shared" si="19"/>
        <v>825203984</v>
      </c>
      <c r="C214" s="549">
        <f t="shared" si="20"/>
        <v>43281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296</v>
      </c>
    </row>
    <row r="215" spans="1:8">
      <c r="A215" s="99" t="str">
        <f t="shared" si="18"/>
        <v>"ЮРИЙ ГАГАРИН" АД</v>
      </c>
      <c r="B215" s="99" t="str">
        <f t="shared" si="19"/>
        <v>825203984</v>
      </c>
      <c r="C215" s="549">
        <f t="shared" si="20"/>
        <v>43281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296</v>
      </c>
    </row>
    <row r="216" spans="1:8">
      <c r="A216" s="99" t="str">
        <f t="shared" si="18"/>
        <v>"ЮРИЙ ГАГАРИН" АД</v>
      </c>
      <c r="B216" s="99" t="str">
        <f t="shared" si="19"/>
        <v>825203984</v>
      </c>
      <c r="C216" s="549">
        <f t="shared" si="20"/>
        <v>43281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1:8" s="482" customFormat="1">
      <c r="C217" s="548"/>
      <c r="F217" s="486" t="s">
        <v>835</v>
      </c>
    </row>
    <row r="218" spans="1:8">
      <c r="A218" s="99" t="str">
        <f t="shared" ref="A218:A281" si="21">pdeName</f>
        <v>"ЮРИЙ ГАГАРИН" АД</v>
      </c>
      <c r="B218" s="99" t="str">
        <f t="shared" ref="B218:B281" si="22">pdeBulstat</f>
        <v>825203984</v>
      </c>
      <c r="C218" s="549">
        <f t="shared" ref="C218:C281" si="23">endDate</f>
        <v>43281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1004</v>
      </c>
    </row>
    <row r="219" spans="1:8">
      <c r="A219" s="99" t="str">
        <f t="shared" si="21"/>
        <v>"ЮРИЙ ГАГАРИН" АД</v>
      </c>
      <c r="B219" s="99" t="str">
        <f t="shared" si="22"/>
        <v>825203984</v>
      </c>
      <c r="C219" s="549">
        <f t="shared" si="23"/>
        <v>43281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>
      <c r="A220" s="99" t="str">
        <f t="shared" si="21"/>
        <v>"ЮРИЙ ГАГАРИН" АД</v>
      </c>
      <c r="B220" s="99" t="str">
        <f t="shared" si="22"/>
        <v>825203984</v>
      </c>
      <c r="C220" s="549">
        <f t="shared" si="23"/>
        <v>43281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>
      <c r="A221" s="99" t="str">
        <f t="shared" si="21"/>
        <v>"ЮРИЙ ГАГАРИН" АД</v>
      </c>
      <c r="B221" s="99" t="str">
        <f t="shared" si="22"/>
        <v>825203984</v>
      </c>
      <c r="C221" s="549">
        <f t="shared" si="23"/>
        <v>43281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>
      <c r="A222" s="99" t="str">
        <f t="shared" si="21"/>
        <v>"ЮРИЙ ГАГАРИН" АД</v>
      </c>
      <c r="B222" s="99" t="str">
        <f t="shared" si="22"/>
        <v>825203984</v>
      </c>
      <c r="C222" s="549">
        <f t="shared" si="23"/>
        <v>43281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1004</v>
      </c>
    </row>
    <row r="223" spans="1:8">
      <c r="A223" s="99" t="str">
        <f t="shared" si="21"/>
        <v>"ЮРИЙ ГАГАРИН" АД</v>
      </c>
      <c r="B223" s="99" t="str">
        <f t="shared" si="22"/>
        <v>825203984</v>
      </c>
      <c r="C223" s="549">
        <f t="shared" si="23"/>
        <v>43281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>
      <c r="A224" s="99" t="str">
        <f t="shared" si="21"/>
        <v>"ЮРИЙ ГАГАРИН" АД</v>
      </c>
      <c r="B224" s="99" t="str">
        <f t="shared" si="22"/>
        <v>825203984</v>
      </c>
      <c r="C224" s="549">
        <f t="shared" si="23"/>
        <v>43281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>
      <c r="A225" s="99" t="str">
        <f t="shared" si="21"/>
        <v>"ЮРИЙ ГАГАРИН" АД</v>
      </c>
      <c r="B225" s="99" t="str">
        <f t="shared" si="22"/>
        <v>825203984</v>
      </c>
      <c r="C225" s="549">
        <f t="shared" si="23"/>
        <v>43281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>
      <c r="A226" s="99" t="str">
        <f t="shared" si="21"/>
        <v>"ЮРИЙ ГАГАРИН" АД</v>
      </c>
      <c r="B226" s="99" t="str">
        <f t="shared" si="22"/>
        <v>825203984</v>
      </c>
      <c r="C226" s="549">
        <f t="shared" si="23"/>
        <v>43281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>
      <c r="A227" s="99" t="str">
        <f t="shared" si="21"/>
        <v>"ЮРИЙ ГАГАРИН" АД</v>
      </c>
      <c r="B227" s="99" t="str">
        <f t="shared" si="22"/>
        <v>825203984</v>
      </c>
      <c r="C227" s="549">
        <f t="shared" si="23"/>
        <v>43281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>
      <c r="A228" s="99" t="str">
        <f t="shared" si="21"/>
        <v>"ЮРИЙ ГАГАРИН" АД</v>
      </c>
      <c r="B228" s="99" t="str">
        <f t="shared" si="22"/>
        <v>825203984</v>
      </c>
      <c r="C228" s="549">
        <f t="shared" si="23"/>
        <v>43281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>
      <c r="A229" s="99" t="str">
        <f t="shared" si="21"/>
        <v>"ЮРИЙ ГАГАРИН" АД</v>
      </c>
      <c r="B229" s="99" t="str">
        <f t="shared" si="22"/>
        <v>825203984</v>
      </c>
      <c r="C229" s="549">
        <f t="shared" si="23"/>
        <v>43281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>
      <c r="A230" s="99" t="str">
        <f t="shared" si="21"/>
        <v>"ЮРИЙ ГАГАРИН" АД</v>
      </c>
      <c r="B230" s="99" t="str">
        <f t="shared" si="22"/>
        <v>825203984</v>
      </c>
      <c r="C230" s="549">
        <f t="shared" si="23"/>
        <v>43281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>
      <c r="A231" s="99" t="str">
        <f t="shared" si="21"/>
        <v>"ЮРИЙ ГАГАРИН" АД</v>
      </c>
      <c r="B231" s="99" t="str">
        <f t="shared" si="22"/>
        <v>825203984</v>
      </c>
      <c r="C231" s="549">
        <f t="shared" si="23"/>
        <v>43281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>
      <c r="A232" s="99" t="str">
        <f t="shared" si="21"/>
        <v>"ЮРИЙ ГАГАРИН" АД</v>
      </c>
      <c r="B232" s="99" t="str">
        <f t="shared" si="22"/>
        <v>825203984</v>
      </c>
      <c r="C232" s="549">
        <f t="shared" si="23"/>
        <v>43281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>
      <c r="A233" s="99" t="str">
        <f t="shared" si="21"/>
        <v>"ЮРИЙ ГАГАРИН" АД</v>
      </c>
      <c r="B233" s="99" t="str">
        <f t="shared" si="22"/>
        <v>825203984</v>
      </c>
      <c r="C233" s="549">
        <f t="shared" si="23"/>
        <v>43281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>
      <c r="A234" s="99" t="str">
        <f t="shared" si="21"/>
        <v>"ЮРИЙ ГАГАРИН" АД</v>
      </c>
      <c r="B234" s="99" t="str">
        <f t="shared" si="22"/>
        <v>825203984</v>
      </c>
      <c r="C234" s="549">
        <f t="shared" si="23"/>
        <v>43281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>
      <c r="A235" s="99" t="str">
        <f t="shared" si="21"/>
        <v>"ЮРИЙ ГАГАРИН" АД</v>
      </c>
      <c r="B235" s="99" t="str">
        <f t="shared" si="22"/>
        <v>825203984</v>
      </c>
      <c r="C235" s="549">
        <f t="shared" si="23"/>
        <v>43281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>
      <c r="A236" s="99" t="str">
        <f t="shared" si="21"/>
        <v>"ЮРИЙ ГАГАРИН" АД</v>
      </c>
      <c r="B236" s="99" t="str">
        <f t="shared" si="22"/>
        <v>825203984</v>
      </c>
      <c r="C236" s="549">
        <f t="shared" si="23"/>
        <v>43281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1004</v>
      </c>
    </row>
    <row r="237" spans="1:8">
      <c r="A237" s="99" t="str">
        <f t="shared" si="21"/>
        <v>"ЮРИЙ ГАГАРИН" АД</v>
      </c>
      <c r="B237" s="99" t="str">
        <f t="shared" si="22"/>
        <v>825203984</v>
      </c>
      <c r="C237" s="549">
        <f t="shared" si="23"/>
        <v>43281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>
      <c r="A238" s="99" t="str">
        <f t="shared" si="21"/>
        <v>"ЮРИЙ ГАГАРИН" АД</v>
      </c>
      <c r="B238" s="99" t="str">
        <f t="shared" si="22"/>
        <v>825203984</v>
      </c>
      <c r="C238" s="549">
        <f t="shared" si="23"/>
        <v>43281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>
      <c r="A239" s="99" t="str">
        <f t="shared" si="21"/>
        <v>"ЮРИЙ ГАГАРИН" АД</v>
      </c>
      <c r="B239" s="99" t="str">
        <f t="shared" si="22"/>
        <v>825203984</v>
      </c>
      <c r="C239" s="549">
        <f t="shared" si="23"/>
        <v>43281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1004</v>
      </c>
    </row>
    <row r="240" spans="1:8">
      <c r="A240" s="99" t="str">
        <f t="shared" si="21"/>
        <v>"ЮРИЙ ГАГАРИН" АД</v>
      </c>
      <c r="B240" s="99" t="str">
        <f t="shared" si="22"/>
        <v>825203984</v>
      </c>
      <c r="C240" s="549">
        <f t="shared" si="23"/>
        <v>43281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>
      <c r="A241" s="99" t="str">
        <f t="shared" si="21"/>
        <v>"ЮРИЙ ГАГАРИН" АД</v>
      </c>
      <c r="B241" s="99" t="str">
        <f t="shared" si="22"/>
        <v>825203984</v>
      </c>
      <c r="C241" s="549">
        <f t="shared" si="23"/>
        <v>43281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>
      <c r="A242" s="99" t="str">
        <f t="shared" si="21"/>
        <v>"ЮРИЙ ГАГАРИН" АД</v>
      </c>
      <c r="B242" s="99" t="str">
        <f t="shared" si="22"/>
        <v>825203984</v>
      </c>
      <c r="C242" s="549">
        <f t="shared" si="23"/>
        <v>43281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>
      <c r="A243" s="99" t="str">
        <f t="shared" si="21"/>
        <v>"ЮРИЙ ГАГАРИН" АД</v>
      </c>
      <c r="B243" s="99" t="str">
        <f t="shared" si="22"/>
        <v>825203984</v>
      </c>
      <c r="C243" s="549">
        <f t="shared" si="23"/>
        <v>43281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>
      <c r="A244" s="99" t="str">
        <f t="shared" si="21"/>
        <v>"ЮРИЙ ГАГАРИН" АД</v>
      </c>
      <c r="B244" s="99" t="str">
        <f t="shared" si="22"/>
        <v>825203984</v>
      </c>
      <c r="C244" s="549">
        <f t="shared" si="23"/>
        <v>43281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>
      <c r="A245" s="99" t="str">
        <f t="shared" si="21"/>
        <v>"ЮРИЙ ГАГАРИН" АД</v>
      </c>
      <c r="B245" s="99" t="str">
        <f t="shared" si="22"/>
        <v>825203984</v>
      </c>
      <c r="C245" s="549">
        <f t="shared" si="23"/>
        <v>43281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>
      <c r="A246" s="99" t="str">
        <f t="shared" si="21"/>
        <v>"ЮРИЙ ГАГАРИН" АД</v>
      </c>
      <c r="B246" s="99" t="str">
        <f t="shared" si="22"/>
        <v>825203984</v>
      </c>
      <c r="C246" s="549">
        <f t="shared" si="23"/>
        <v>43281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>
      <c r="A247" s="99" t="str">
        <f t="shared" si="21"/>
        <v>"ЮРИЙ ГАГАРИН" АД</v>
      </c>
      <c r="B247" s="99" t="str">
        <f t="shared" si="22"/>
        <v>825203984</v>
      </c>
      <c r="C247" s="549">
        <f t="shared" si="23"/>
        <v>43281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>
      <c r="A248" s="99" t="str">
        <f t="shared" si="21"/>
        <v>"ЮРИЙ ГАГАРИН" АД</v>
      </c>
      <c r="B248" s="99" t="str">
        <f t="shared" si="22"/>
        <v>825203984</v>
      </c>
      <c r="C248" s="549">
        <f t="shared" si="23"/>
        <v>43281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>
      <c r="A249" s="99" t="str">
        <f t="shared" si="21"/>
        <v>"ЮРИЙ ГАГАРИН" АД</v>
      </c>
      <c r="B249" s="99" t="str">
        <f t="shared" si="22"/>
        <v>825203984</v>
      </c>
      <c r="C249" s="549">
        <f t="shared" si="23"/>
        <v>43281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>
      <c r="A250" s="99" t="str">
        <f t="shared" si="21"/>
        <v>"ЮРИЙ ГАГАРИН" АД</v>
      </c>
      <c r="B250" s="99" t="str">
        <f t="shared" si="22"/>
        <v>825203984</v>
      </c>
      <c r="C250" s="549">
        <f t="shared" si="23"/>
        <v>43281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>
      <c r="A251" s="99" t="str">
        <f t="shared" si="21"/>
        <v>"ЮРИЙ ГАГАРИН" АД</v>
      </c>
      <c r="B251" s="99" t="str">
        <f t="shared" si="22"/>
        <v>825203984</v>
      </c>
      <c r="C251" s="549">
        <f t="shared" si="23"/>
        <v>43281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>
      <c r="A252" s="99" t="str">
        <f t="shared" si="21"/>
        <v>"ЮРИЙ ГАГАРИН" АД</v>
      </c>
      <c r="B252" s="99" t="str">
        <f t="shared" si="22"/>
        <v>825203984</v>
      </c>
      <c r="C252" s="549">
        <f t="shared" si="23"/>
        <v>43281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>
      <c r="A253" s="99" t="str">
        <f t="shared" si="21"/>
        <v>"ЮРИЙ ГАГАРИН" АД</v>
      </c>
      <c r="B253" s="99" t="str">
        <f t="shared" si="22"/>
        <v>825203984</v>
      </c>
      <c r="C253" s="549">
        <f t="shared" si="23"/>
        <v>43281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>
      <c r="A254" s="99" t="str">
        <f t="shared" si="21"/>
        <v>"ЮРИЙ ГАГАРИН" АД</v>
      </c>
      <c r="B254" s="99" t="str">
        <f t="shared" si="22"/>
        <v>825203984</v>
      </c>
      <c r="C254" s="549">
        <f t="shared" si="23"/>
        <v>43281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>
      <c r="A255" s="99" t="str">
        <f t="shared" si="21"/>
        <v>"ЮРИЙ ГАГАРИН" АД</v>
      </c>
      <c r="B255" s="99" t="str">
        <f t="shared" si="22"/>
        <v>825203984</v>
      </c>
      <c r="C255" s="549">
        <f t="shared" si="23"/>
        <v>43281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>
      <c r="A256" s="99" t="str">
        <f t="shared" si="21"/>
        <v>"ЮРИЙ ГАГАРИН" АД</v>
      </c>
      <c r="B256" s="99" t="str">
        <f t="shared" si="22"/>
        <v>825203984</v>
      </c>
      <c r="C256" s="549">
        <f t="shared" si="23"/>
        <v>43281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>
      <c r="A257" s="99" t="str">
        <f t="shared" si="21"/>
        <v>"ЮРИЙ ГАГАРИН" АД</v>
      </c>
      <c r="B257" s="99" t="str">
        <f t="shared" si="22"/>
        <v>825203984</v>
      </c>
      <c r="C257" s="549">
        <f t="shared" si="23"/>
        <v>43281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>
      <c r="A258" s="99" t="str">
        <f t="shared" si="21"/>
        <v>"ЮРИЙ ГАГАРИН" АД</v>
      </c>
      <c r="B258" s="99" t="str">
        <f t="shared" si="22"/>
        <v>825203984</v>
      </c>
      <c r="C258" s="549">
        <f t="shared" si="23"/>
        <v>43281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>
      <c r="A259" s="99" t="str">
        <f t="shared" si="21"/>
        <v>"ЮРИЙ ГАГАРИН" АД</v>
      </c>
      <c r="B259" s="99" t="str">
        <f t="shared" si="22"/>
        <v>825203984</v>
      </c>
      <c r="C259" s="549">
        <f t="shared" si="23"/>
        <v>43281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>
      <c r="A260" s="99" t="str">
        <f t="shared" si="21"/>
        <v>"ЮРИЙ ГАГАРИН" АД</v>
      </c>
      <c r="B260" s="99" t="str">
        <f t="shared" si="22"/>
        <v>825203984</v>
      </c>
      <c r="C260" s="549">
        <f t="shared" si="23"/>
        <v>43281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>
      <c r="A261" s="99" t="str">
        <f t="shared" si="21"/>
        <v>"ЮРИЙ ГАГАРИН" АД</v>
      </c>
      <c r="B261" s="99" t="str">
        <f t="shared" si="22"/>
        <v>825203984</v>
      </c>
      <c r="C261" s="549">
        <f t="shared" si="23"/>
        <v>43281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>
      <c r="A262" s="99" t="str">
        <f t="shared" si="21"/>
        <v>"ЮРИЙ ГАГАРИН" АД</v>
      </c>
      <c r="B262" s="99" t="str">
        <f t="shared" si="22"/>
        <v>825203984</v>
      </c>
      <c r="C262" s="549">
        <f t="shared" si="23"/>
        <v>43281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2535</v>
      </c>
    </row>
    <row r="263" spans="1:8">
      <c r="A263" s="99" t="str">
        <f t="shared" si="21"/>
        <v>"ЮРИЙ ГАГАРИН" АД</v>
      </c>
      <c r="B263" s="99" t="str">
        <f t="shared" si="22"/>
        <v>825203984</v>
      </c>
      <c r="C263" s="549">
        <f t="shared" si="23"/>
        <v>43281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>
      <c r="A264" s="99" t="str">
        <f t="shared" si="21"/>
        <v>"ЮРИЙ ГАГАРИН" АД</v>
      </c>
      <c r="B264" s="99" t="str">
        <f t="shared" si="22"/>
        <v>825203984</v>
      </c>
      <c r="C264" s="549">
        <f t="shared" si="23"/>
        <v>43281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>
      <c r="A265" s="99" t="str">
        <f t="shared" si="21"/>
        <v>"ЮРИЙ ГАГАРИН" АД</v>
      </c>
      <c r="B265" s="99" t="str">
        <f t="shared" si="22"/>
        <v>825203984</v>
      </c>
      <c r="C265" s="549">
        <f t="shared" si="23"/>
        <v>43281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>
      <c r="A266" s="99" t="str">
        <f t="shared" si="21"/>
        <v>"ЮРИЙ ГАГАРИН" АД</v>
      </c>
      <c r="B266" s="99" t="str">
        <f t="shared" si="22"/>
        <v>825203984</v>
      </c>
      <c r="C266" s="549">
        <f t="shared" si="23"/>
        <v>43281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2535</v>
      </c>
    </row>
    <row r="267" spans="1:8">
      <c r="A267" s="99" t="str">
        <f t="shared" si="21"/>
        <v>"ЮРИЙ ГАГАРИН" АД</v>
      </c>
      <c r="B267" s="99" t="str">
        <f t="shared" si="22"/>
        <v>825203984</v>
      </c>
      <c r="C267" s="549">
        <f t="shared" si="23"/>
        <v>43281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>
      <c r="A268" s="99" t="str">
        <f t="shared" si="21"/>
        <v>"ЮРИЙ ГАГАРИН" АД</v>
      </c>
      <c r="B268" s="99" t="str">
        <f t="shared" si="22"/>
        <v>825203984</v>
      </c>
      <c r="C268" s="549">
        <f t="shared" si="23"/>
        <v>43281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>
      <c r="A269" s="99" t="str">
        <f t="shared" si="21"/>
        <v>"ЮРИЙ ГАГАРИН" АД</v>
      </c>
      <c r="B269" s="99" t="str">
        <f t="shared" si="22"/>
        <v>825203984</v>
      </c>
      <c r="C269" s="549">
        <f t="shared" si="23"/>
        <v>43281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>
      <c r="A270" s="99" t="str">
        <f t="shared" si="21"/>
        <v>"ЮРИЙ ГАГАРИН" АД</v>
      </c>
      <c r="B270" s="99" t="str">
        <f t="shared" si="22"/>
        <v>825203984</v>
      </c>
      <c r="C270" s="549">
        <f t="shared" si="23"/>
        <v>43281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>
      <c r="A271" s="99" t="str">
        <f t="shared" si="21"/>
        <v>"ЮРИЙ ГАГАРИН" АД</v>
      </c>
      <c r="B271" s="99" t="str">
        <f t="shared" si="22"/>
        <v>825203984</v>
      </c>
      <c r="C271" s="549">
        <f t="shared" si="23"/>
        <v>43281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>
      <c r="A272" s="99" t="str">
        <f t="shared" si="21"/>
        <v>"ЮРИЙ ГАГАРИН" АД</v>
      </c>
      <c r="B272" s="99" t="str">
        <f t="shared" si="22"/>
        <v>825203984</v>
      </c>
      <c r="C272" s="549">
        <f t="shared" si="23"/>
        <v>43281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>
      <c r="A273" s="99" t="str">
        <f t="shared" si="21"/>
        <v>"ЮРИЙ ГАГАРИН" АД</v>
      </c>
      <c r="B273" s="99" t="str">
        <f t="shared" si="22"/>
        <v>825203984</v>
      </c>
      <c r="C273" s="549">
        <f t="shared" si="23"/>
        <v>43281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>
      <c r="A274" s="99" t="str">
        <f t="shared" si="21"/>
        <v>"ЮРИЙ ГАГАРИН" АД</v>
      </c>
      <c r="B274" s="99" t="str">
        <f t="shared" si="22"/>
        <v>825203984</v>
      </c>
      <c r="C274" s="549">
        <f t="shared" si="23"/>
        <v>43281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>
      <c r="A275" s="99" t="str">
        <f t="shared" si="21"/>
        <v>"ЮРИЙ ГАГАРИН" АД</v>
      </c>
      <c r="B275" s="99" t="str">
        <f t="shared" si="22"/>
        <v>825203984</v>
      </c>
      <c r="C275" s="549">
        <f t="shared" si="23"/>
        <v>43281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>
      <c r="A276" s="99" t="str">
        <f t="shared" si="21"/>
        <v>"ЮРИЙ ГАГАРИН" АД</v>
      </c>
      <c r="B276" s="99" t="str">
        <f t="shared" si="22"/>
        <v>825203984</v>
      </c>
      <c r="C276" s="549">
        <f t="shared" si="23"/>
        <v>43281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>
      <c r="A277" s="99" t="str">
        <f t="shared" si="21"/>
        <v>"ЮРИЙ ГАГАРИН" АД</v>
      </c>
      <c r="B277" s="99" t="str">
        <f t="shared" si="22"/>
        <v>825203984</v>
      </c>
      <c r="C277" s="549">
        <f t="shared" si="23"/>
        <v>43281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>
      <c r="A278" s="99" t="str">
        <f t="shared" si="21"/>
        <v>"ЮРИЙ ГАГАРИН" АД</v>
      </c>
      <c r="B278" s="99" t="str">
        <f t="shared" si="22"/>
        <v>825203984</v>
      </c>
      <c r="C278" s="549">
        <f t="shared" si="23"/>
        <v>43281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>
      <c r="A279" s="99" t="str">
        <f t="shared" si="21"/>
        <v>"ЮРИЙ ГАГАРИН" АД</v>
      </c>
      <c r="B279" s="99" t="str">
        <f t="shared" si="22"/>
        <v>825203984</v>
      </c>
      <c r="C279" s="549">
        <f t="shared" si="23"/>
        <v>43281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>
      <c r="A280" s="99" t="str">
        <f t="shared" si="21"/>
        <v>"ЮРИЙ ГАГАРИН" АД</v>
      </c>
      <c r="B280" s="99" t="str">
        <f t="shared" si="22"/>
        <v>825203984</v>
      </c>
      <c r="C280" s="549">
        <f t="shared" si="23"/>
        <v>43281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2535</v>
      </c>
    </row>
    <row r="281" spans="1:8">
      <c r="A281" s="99" t="str">
        <f t="shared" si="21"/>
        <v>"ЮРИЙ ГАГАРИН" АД</v>
      </c>
      <c r="B281" s="99" t="str">
        <f t="shared" si="22"/>
        <v>825203984</v>
      </c>
      <c r="C281" s="549">
        <f t="shared" si="23"/>
        <v>43281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>
      <c r="A282" s="99" t="str">
        <f t="shared" ref="A282:A345" si="24">pdeName</f>
        <v>"ЮРИЙ ГАГАРИН" АД</v>
      </c>
      <c r="B282" s="99" t="str">
        <f t="shared" ref="B282:B345" si="25">pdeBulstat</f>
        <v>825203984</v>
      </c>
      <c r="C282" s="549">
        <f t="shared" ref="C282:C345" si="26">endDate</f>
        <v>43281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>
      <c r="A283" s="99" t="str">
        <f t="shared" si="24"/>
        <v>"ЮРИЙ ГАГАРИН" АД</v>
      </c>
      <c r="B283" s="99" t="str">
        <f t="shared" si="25"/>
        <v>825203984</v>
      </c>
      <c r="C283" s="549">
        <f t="shared" si="26"/>
        <v>43281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2535</v>
      </c>
    </row>
    <row r="284" spans="1:8">
      <c r="A284" s="99" t="str">
        <f t="shared" si="24"/>
        <v>"ЮРИЙ ГАГАРИН" АД</v>
      </c>
      <c r="B284" s="99" t="str">
        <f t="shared" si="25"/>
        <v>825203984</v>
      </c>
      <c r="C284" s="549">
        <f t="shared" si="26"/>
        <v>43281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446</v>
      </c>
    </row>
    <row r="285" spans="1:8">
      <c r="A285" s="99" t="str">
        <f t="shared" si="24"/>
        <v>"ЮРИЙ ГАГАРИН" АД</v>
      </c>
      <c r="B285" s="99" t="str">
        <f t="shared" si="25"/>
        <v>825203984</v>
      </c>
      <c r="C285" s="549">
        <f t="shared" si="26"/>
        <v>43281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>
      <c r="A286" s="99" t="str">
        <f t="shared" si="24"/>
        <v>"ЮРИЙ ГАГАРИН" АД</v>
      </c>
      <c r="B286" s="99" t="str">
        <f t="shared" si="25"/>
        <v>825203984</v>
      </c>
      <c r="C286" s="549">
        <f t="shared" si="26"/>
        <v>43281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>
      <c r="A287" s="99" t="str">
        <f t="shared" si="24"/>
        <v>"ЮРИЙ ГАГАРИН" АД</v>
      </c>
      <c r="B287" s="99" t="str">
        <f t="shared" si="25"/>
        <v>825203984</v>
      </c>
      <c r="C287" s="549">
        <f t="shared" si="26"/>
        <v>43281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>
      <c r="A288" s="99" t="str">
        <f t="shared" si="24"/>
        <v>"ЮРИЙ ГАГАРИН" АД</v>
      </c>
      <c r="B288" s="99" t="str">
        <f t="shared" si="25"/>
        <v>825203984</v>
      </c>
      <c r="C288" s="549">
        <f t="shared" si="26"/>
        <v>43281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446</v>
      </c>
    </row>
    <row r="289" spans="1:8">
      <c r="A289" s="99" t="str">
        <f t="shared" si="24"/>
        <v>"ЮРИЙ ГАГАРИН" АД</v>
      </c>
      <c r="B289" s="99" t="str">
        <f t="shared" si="25"/>
        <v>825203984</v>
      </c>
      <c r="C289" s="549">
        <f t="shared" si="26"/>
        <v>43281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>
      <c r="A290" s="99" t="str">
        <f t="shared" si="24"/>
        <v>"ЮРИЙ ГАГАРИН" АД</v>
      </c>
      <c r="B290" s="99" t="str">
        <f t="shared" si="25"/>
        <v>825203984</v>
      </c>
      <c r="C290" s="549">
        <f t="shared" si="26"/>
        <v>43281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>
      <c r="A291" s="99" t="str">
        <f t="shared" si="24"/>
        <v>"ЮРИЙ ГАГАРИН" АД</v>
      </c>
      <c r="B291" s="99" t="str">
        <f t="shared" si="25"/>
        <v>825203984</v>
      </c>
      <c r="C291" s="549">
        <f t="shared" si="26"/>
        <v>43281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>
      <c r="A292" s="99" t="str">
        <f t="shared" si="24"/>
        <v>"ЮРИЙ ГАГАРИН" АД</v>
      </c>
      <c r="B292" s="99" t="str">
        <f t="shared" si="25"/>
        <v>825203984</v>
      </c>
      <c r="C292" s="549">
        <f t="shared" si="26"/>
        <v>43281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>
      <c r="A293" s="99" t="str">
        <f t="shared" si="24"/>
        <v>"ЮРИЙ ГАГАРИН" АД</v>
      </c>
      <c r="B293" s="99" t="str">
        <f t="shared" si="25"/>
        <v>825203984</v>
      </c>
      <c r="C293" s="549">
        <f t="shared" si="26"/>
        <v>43281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>
      <c r="A294" s="99" t="str">
        <f t="shared" si="24"/>
        <v>"ЮРИЙ ГАГАРИН" АД</v>
      </c>
      <c r="B294" s="99" t="str">
        <f t="shared" si="25"/>
        <v>825203984</v>
      </c>
      <c r="C294" s="549">
        <f t="shared" si="26"/>
        <v>43281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>
      <c r="A295" s="99" t="str">
        <f t="shared" si="24"/>
        <v>"ЮРИЙ ГАГАРИН" АД</v>
      </c>
      <c r="B295" s="99" t="str">
        <f t="shared" si="25"/>
        <v>825203984</v>
      </c>
      <c r="C295" s="549">
        <f t="shared" si="26"/>
        <v>43281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>
      <c r="A296" s="99" t="str">
        <f t="shared" si="24"/>
        <v>"ЮРИЙ ГАГАРИН" АД</v>
      </c>
      <c r="B296" s="99" t="str">
        <f t="shared" si="25"/>
        <v>825203984</v>
      </c>
      <c r="C296" s="549">
        <f t="shared" si="26"/>
        <v>43281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>
      <c r="A297" s="99" t="str">
        <f t="shared" si="24"/>
        <v>"ЮРИЙ ГАГАРИН" АД</v>
      </c>
      <c r="B297" s="99" t="str">
        <f t="shared" si="25"/>
        <v>825203984</v>
      </c>
      <c r="C297" s="549">
        <f t="shared" si="26"/>
        <v>43281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>
      <c r="A298" s="99" t="str">
        <f t="shared" si="24"/>
        <v>"ЮРИЙ ГАГАРИН" АД</v>
      </c>
      <c r="B298" s="99" t="str">
        <f t="shared" si="25"/>
        <v>825203984</v>
      </c>
      <c r="C298" s="549">
        <f t="shared" si="26"/>
        <v>43281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>
      <c r="A299" s="99" t="str">
        <f t="shared" si="24"/>
        <v>"ЮРИЙ ГАГАРИН" АД</v>
      </c>
      <c r="B299" s="99" t="str">
        <f t="shared" si="25"/>
        <v>825203984</v>
      </c>
      <c r="C299" s="549">
        <f t="shared" si="26"/>
        <v>43281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>
      <c r="A300" s="99" t="str">
        <f t="shared" si="24"/>
        <v>"ЮРИЙ ГАГАРИН" АД</v>
      </c>
      <c r="B300" s="99" t="str">
        <f t="shared" si="25"/>
        <v>825203984</v>
      </c>
      <c r="C300" s="549">
        <f t="shared" si="26"/>
        <v>43281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>
      <c r="A301" s="99" t="str">
        <f t="shared" si="24"/>
        <v>"ЮРИЙ ГАГАРИН" АД</v>
      </c>
      <c r="B301" s="99" t="str">
        <f t="shared" si="25"/>
        <v>825203984</v>
      </c>
      <c r="C301" s="549">
        <f t="shared" si="26"/>
        <v>43281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>
      <c r="A302" s="99" t="str">
        <f t="shared" si="24"/>
        <v>"ЮРИЙ ГАГАРИН" АД</v>
      </c>
      <c r="B302" s="99" t="str">
        <f t="shared" si="25"/>
        <v>825203984</v>
      </c>
      <c r="C302" s="549">
        <f t="shared" si="26"/>
        <v>43281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446</v>
      </c>
    </row>
    <row r="303" spans="1:8">
      <c r="A303" s="99" t="str">
        <f t="shared" si="24"/>
        <v>"ЮРИЙ ГАГАРИН" АД</v>
      </c>
      <c r="B303" s="99" t="str">
        <f t="shared" si="25"/>
        <v>825203984</v>
      </c>
      <c r="C303" s="549">
        <f t="shared" si="26"/>
        <v>43281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>
      <c r="A304" s="99" t="str">
        <f t="shared" si="24"/>
        <v>"ЮРИЙ ГАГАРИН" АД</v>
      </c>
      <c r="B304" s="99" t="str">
        <f t="shared" si="25"/>
        <v>825203984</v>
      </c>
      <c r="C304" s="549">
        <f t="shared" si="26"/>
        <v>43281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>
      <c r="A305" s="99" t="str">
        <f t="shared" si="24"/>
        <v>"ЮРИЙ ГАГАРИН" АД</v>
      </c>
      <c r="B305" s="99" t="str">
        <f t="shared" si="25"/>
        <v>825203984</v>
      </c>
      <c r="C305" s="549">
        <f t="shared" si="26"/>
        <v>43281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446</v>
      </c>
    </row>
    <row r="306" spans="1:8">
      <c r="A306" s="99" t="str">
        <f t="shared" si="24"/>
        <v>"ЮРИЙ ГАГАРИН" АД</v>
      </c>
      <c r="B306" s="99" t="str">
        <f t="shared" si="25"/>
        <v>825203984</v>
      </c>
      <c r="C306" s="549">
        <f t="shared" si="26"/>
        <v>43281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>
      <c r="A307" s="99" t="str">
        <f t="shared" si="24"/>
        <v>"ЮРИЙ ГАГАРИН" АД</v>
      </c>
      <c r="B307" s="99" t="str">
        <f t="shared" si="25"/>
        <v>825203984</v>
      </c>
      <c r="C307" s="549">
        <f t="shared" si="26"/>
        <v>43281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>
      <c r="A308" s="99" t="str">
        <f t="shared" si="24"/>
        <v>"ЮРИЙ ГАГАРИН" АД</v>
      </c>
      <c r="B308" s="99" t="str">
        <f t="shared" si="25"/>
        <v>825203984</v>
      </c>
      <c r="C308" s="549">
        <f t="shared" si="26"/>
        <v>43281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>
      <c r="A309" s="99" t="str">
        <f t="shared" si="24"/>
        <v>"ЮРИЙ ГАГАРИН" АД</v>
      </c>
      <c r="B309" s="99" t="str">
        <f t="shared" si="25"/>
        <v>825203984</v>
      </c>
      <c r="C309" s="549">
        <f t="shared" si="26"/>
        <v>43281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>
      <c r="A310" s="99" t="str">
        <f t="shared" si="24"/>
        <v>"ЮРИЙ ГАГАРИН" АД</v>
      </c>
      <c r="B310" s="99" t="str">
        <f t="shared" si="25"/>
        <v>825203984</v>
      </c>
      <c r="C310" s="549">
        <f t="shared" si="26"/>
        <v>43281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>
      <c r="A311" s="99" t="str">
        <f t="shared" si="24"/>
        <v>"ЮРИЙ ГАГАРИН" АД</v>
      </c>
      <c r="B311" s="99" t="str">
        <f t="shared" si="25"/>
        <v>825203984</v>
      </c>
      <c r="C311" s="549">
        <f t="shared" si="26"/>
        <v>43281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>
      <c r="A312" s="99" t="str">
        <f t="shared" si="24"/>
        <v>"ЮРИЙ ГАГАРИН" АД</v>
      </c>
      <c r="B312" s="99" t="str">
        <f t="shared" si="25"/>
        <v>825203984</v>
      </c>
      <c r="C312" s="549">
        <f t="shared" si="26"/>
        <v>43281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>
      <c r="A313" s="99" t="str">
        <f t="shared" si="24"/>
        <v>"ЮРИЙ ГАГАРИН" АД</v>
      </c>
      <c r="B313" s="99" t="str">
        <f t="shared" si="25"/>
        <v>825203984</v>
      </c>
      <c r="C313" s="549">
        <f t="shared" si="26"/>
        <v>43281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>
      <c r="A314" s="99" t="str">
        <f t="shared" si="24"/>
        <v>"ЮРИЙ ГАГАРИН" АД</v>
      </c>
      <c r="B314" s="99" t="str">
        <f t="shared" si="25"/>
        <v>825203984</v>
      </c>
      <c r="C314" s="549">
        <f t="shared" si="26"/>
        <v>43281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>
      <c r="A315" s="99" t="str">
        <f t="shared" si="24"/>
        <v>"ЮРИЙ ГАГАРИН" АД</v>
      </c>
      <c r="B315" s="99" t="str">
        <f t="shared" si="25"/>
        <v>825203984</v>
      </c>
      <c r="C315" s="549">
        <f t="shared" si="26"/>
        <v>43281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>
      <c r="A316" s="99" t="str">
        <f t="shared" si="24"/>
        <v>"ЮРИЙ ГАГАРИН" АД</v>
      </c>
      <c r="B316" s="99" t="str">
        <f t="shared" si="25"/>
        <v>825203984</v>
      </c>
      <c r="C316" s="549">
        <f t="shared" si="26"/>
        <v>43281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>
      <c r="A317" s="99" t="str">
        <f t="shared" si="24"/>
        <v>"ЮРИЙ ГАГАРИН" АД</v>
      </c>
      <c r="B317" s="99" t="str">
        <f t="shared" si="25"/>
        <v>825203984</v>
      </c>
      <c r="C317" s="549">
        <f t="shared" si="26"/>
        <v>43281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>
      <c r="A318" s="99" t="str">
        <f t="shared" si="24"/>
        <v>"ЮРИЙ ГАГАРИН" АД</v>
      </c>
      <c r="B318" s="99" t="str">
        <f t="shared" si="25"/>
        <v>825203984</v>
      </c>
      <c r="C318" s="549">
        <f t="shared" si="26"/>
        <v>43281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>
      <c r="A319" s="99" t="str">
        <f t="shared" si="24"/>
        <v>"ЮРИЙ ГАГАРИН" АД</v>
      </c>
      <c r="B319" s="99" t="str">
        <f t="shared" si="25"/>
        <v>825203984</v>
      </c>
      <c r="C319" s="549">
        <f t="shared" si="26"/>
        <v>43281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>
      <c r="A320" s="99" t="str">
        <f t="shared" si="24"/>
        <v>"ЮРИЙ ГАГАРИН" АД</v>
      </c>
      <c r="B320" s="99" t="str">
        <f t="shared" si="25"/>
        <v>825203984</v>
      </c>
      <c r="C320" s="549">
        <f t="shared" si="26"/>
        <v>43281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>
      <c r="A321" s="99" t="str">
        <f t="shared" si="24"/>
        <v>"ЮРИЙ ГАГАРИН" АД</v>
      </c>
      <c r="B321" s="99" t="str">
        <f t="shared" si="25"/>
        <v>825203984</v>
      </c>
      <c r="C321" s="549">
        <f t="shared" si="26"/>
        <v>43281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>
      <c r="A322" s="99" t="str">
        <f t="shared" si="24"/>
        <v>"ЮРИЙ ГАГАРИН" АД</v>
      </c>
      <c r="B322" s="99" t="str">
        <f t="shared" si="25"/>
        <v>825203984</v>
      </c>
      <c r="C322" s="549">
        <f t="shared" si="26"/>
        <v>43281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>
      <c r="A323" s="99" t="str">
        <f t="shared" si="24"/>
        <v>"ЮРИЙ ГАГАРИН" АД</v>
      </c>
      <c r="B323" s="99" t="str">
        <f t="shared" si="25"/>
        <v>825203984</v>
      </c>
      <c r="C323" s="549">
        <f t="shared" si="26"/>
        <v>43281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>
      <c r="A324" s="99" t="str">
        <f t="shared" si="24"/>
        <v>"ЮРИЙ ГАГАРИН" АД</v>
      </c>
      <c r="B324" s="99" t="str">
        <f t="shared" si="25"/>
        <v>825203984</v>
      </c>
      <c r="C324" s="549">
        <f t="shared" si="26"/>
        <v>43281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>
      <c r="A325" s="99" t="str">
        <f t="shared" si="24"/>
        <v>"ЮРИЙ ГАГАРИН" АД</v>
      </c>
      <c r="B325" s="99" t="str">
        <f t="shared" si="25"/>
        <v>825203984</v>
      </c>
      <c r="C325" s="549">
        <f t="shared" si="26"/>
        <v>43281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>
      <c r="A326" s="99" t="str">
        <f t="shared" si="24"/>
        <v>"ЮРИЙ ГАГАРИН" АД</v>
      </c>
      <c r="B326" s="99" t="str">
        <f t="shared" si="25"/>
        <v>825203984</v>
      </c>
      <c r="C326" s="549">
        <f t="shared" si="26"/>
        <v>43281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>
      <c r="A327" s="99" t="str">
        <f t="shared" si="24"/>
        <v>"ЮРИЙ ГАГАРИН" АД</v>
      </c>
      <c r="B327" s="99" t="str">
        <f t="shared" si="25"/>
        <v>825203984</v>
      </c>
      <c r="C327" s="549">
        <f t="shared" si="26"/>
        <v>43281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>
      <c r="A328" s="99" t="str">
        <f t="shared" si="24"/>
        <v>"ЮРИЙ ГАГАРИН" АД</v>
      </c>
      <c r="B328" s="99" t="str">
        <f t="shared" si="25"/>
        <v>825203984</v>
      </c>
      <c r="C328" s="549">
        <f t="shared" si="26"/>
        <v>43281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29442</v>
      </c>
    </row>
    <row r="329" spans="1:8">
      <c r="A329" s="99" t="str">
        <f t="shared" si="24"/>
        <v>"ЮРИЙ ГАГАРИН" АД</v>
      </c>
      <c r="B329" s="99" t="str">
        <f t="shared" si="25"/>
        <v>825203984</v>
      </c>
      <c r="C329" s="549">
        <f t="shared" si="26"/>
        <v>43281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>
      <c r="A330" s="99" t="str">
        <f t="shared" si="24"/>
        <v>"ЮРИЙ ГАГАРИН" АД</v>
      </c>
      <c r="B330" s="99" t="str">
        <f t="shared" si="25"/>
        <v>825203984</v>
      </c>
      <c r="C330" s="549">
        <f t="shared" si="26"/>
        <v>43281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>
      <c r="A331" s="99" t="str">
        <f t="shared" si="24"/>
        <v>"ЮРИЙ ГАГАРИН" АД</v>
      </c>
      <c r="B331" s="99" t="str">
        <f t="shared" si="25"/>
        <v>825203984</v>
      </c>
      <c r="C331" s="549">
        <f t="shared" si="26"/>
        <v>43281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>
      <c r="A332" s="99" t="str">
        <f t="shared" si="24"/>
        <v>"ЮРИЙ ГАГАРИН" АД</v>
      </c>
      <c r="B332" s="99" t="str">
        <f t="shared" si="25"/>
        <v>825203984</v>
      </c>
      <c r="C332" s="549">
        <f t="shared" si="26"/>
        <v>43281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29442</v>
      </c>
    </row>
    <row r="333" spans="1:8">
      <c r="A333" s="99" t="str">
        <f t="shared" si="24"/>
        <v>"ЮРИЙ ГАГАРИН" АД</v>
      </c>
      <c r="B333" s="99" t="str">
        <f t="shared" si="25"/>
        <v>825203984</v>
      </c>
      <c r="C333" s="549">
        <f t="shared" si="26"/>
        <v>43281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>
      <c r="A334" s="99" t="str">
        <f t="shared" si="24"/>
        <v>"ЮРИЙ ГАГАРИН" АД</v>
      </c>
      <c r="B334" s="99" t="str">
        <f t="shared" si="25"/>
        <v>825203984</v>
      </c>
      <c r="C334" s="549">
        <f t="shared" si="26"/>
        <v>43281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>
      <c r="A335" s="99" t="str">
        <f t="shared" si="24"/>
        <v>"ЮРИЙ ГАГАРИН" АД</v>
      </c>
      <c r="B335" s="99" t="str">
        <f t="shared" si="25"/>
        <v>825203984</v>
      </c>
      <c r="C335" s="549">
        <f t="shared" si="26"/>
        <v>43281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>
      <c r="A336" s="99" t="str">
        <f t="shared" si="24"/>
        <v>"ЮРИЙ ГАГАРИН" АД</v>
      </c>
      <c r="B336" s="99" t="str">
        <f t="shared" si="25"/>
        <v>825203984</v>
      </c>
      <c r="C336" s="549">
        <f t="shared" si="26"/>
        <v>43281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>
      <c r="A337" s="99" t="str">
        <f t="shared" si="24"/>
        <v>"ЮРИЙ ГАГАРИН" АД</v>
      </c>
      <c r="B337" s="99" t="str">
        <f t="shared" si="25"/>
        <v>825203984</v>
      </c>
      <c r="C337" s="549">
        <f t="shared" si="26"/>
        <v>43281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>
      <c r="A338" s="99" t="str">
        <f t="shared" si="24"/>
        <v>"ЮРИЙ ГАГАРИН" АД</v>
      </c>
      <c r="B338" s="99" t="str">
        <f t="shared" si="25"/>
        <v>825203984</v>
      </c>
      <c r="C338" s="549">
        <f t="shared" si="26"/>
        <v>43281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>
      <c r="A339" s="99" t="str">
        <f t="shared" si="24"/>
        <v>"ЮРИЙ ГАГАРИН" АД</v>
      </c>
      <c r="B339" s="99" t="str">
        <f t="shared" si="25"/>
        <v>825203984</v>
      </c>
      <c r="C339" s="549">
        <f t="shared" si="26"/>
        <v>43281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>
      <c r="A340" s="99" t="str">
        <f t="shared" si="24"/>
        <v>"ЮРИЙ ГАГАРИН" АД</v>
      </c>
      <c r="B340" s="99" t="str">
        <f t="shared" si="25"/>
        <v>825203984</v>
      </c>
      <c r="C340" s="549">
        <f t="shared" si="26"/>
        <v>43281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>
      <c r="A341" s="99" t="str">
        <f t="shared" si="24"/>
        <v>"ЮРИЙ ГАГАРИН" АД</v>
      </c>
      <c r="B341" s="99" t="str">
        <f t="shared" si="25"/>
        <v>825203984</v>
      </c>
      <c r="C341" s="549">
        <f t="shared" si="26"/>
        <v>43281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>
      <c r="A342" s="99" t="str">
        <f t="shared" si="24"/>
        <v>"ЮРИЙ ГАГАРИН" АД</v>
      </c>
      <c r="B342" s="99" t="str">
        <f t="shared" si="25"/>
        <v>825203984</v>
      </c>
      <c r="C342" s="549">
        <f t="shared" si="26"/>
        <v>43281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>
      <c r="A343" s="99" t="str">
        <f t="shared" si="24"/>
        <v>"ЮРИЙ ГАГАРИН" АД</v>
      </c>
      <c r="B343" s="99" t="str">
        <f t="shared" si="25"/>
        <v>825203984</v>
      </c>
      <c r="C343" s="549">
        <f t="shared" si="26"/>
        <v>43281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>
      <c r="A344" s="99" t="str">
        <f t="shared" si="24"/>
        <v>"ЮРИЙ ГАГАРИН" АД</v>
      </c>
      <c r="B344" s="99" t="str">
        <f t="shared" si="25"/>
        <v>825203984</v>
      </c>
      <c r="C344" s="549">
        <f t="shared" si="26"/>
        <v>43281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>
      <c r="A345" s="99" t="str">
        <f t="shared" si="24"/>
        <v>"ЮРИЙ ГАГАРИН" АД</v>
      </c>
      <c r="B345" s="99" t="str">
        <f t="shared" si="25"/>
        <v>825203984</v>
      </c>
      <c r="C345" s="549">
        <f t="shared" si="26"/>
        <v>43281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>
      <c r="A346" s="99" t="str">
        <f t="shared" ref="A346:A409" si="27">pdeName</f>
        <v>"ЮРИЙ ГАГАРИН" АД</v>
      </c>
      <c r="B346" s="99" t="str">
        <f t="shared" ref="B346:B409" si="28">pdeBulstat</f>
        <v>825203984</v>
      </c>
      <c r="C346" s="549">
        <f t="shared" ref="C346:C409" si="29">endDate</f>
        <v>43281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29442</v>
      </c>
    </row>
    <row r="347" spans="1:8">
      <c r="A347" s="99" t="str">
        <f t="shared" si="27"/>
        <v>"ЮРИЙ ГАГАРИН" АД</v>
      </c>
      <c r="B347" s="99" t="str">
        <f t="shared" si="28"/>
        <v>825203984</v>
      </c>
      <c r="C347" s="549">
        <f t="shared" si="29"/>
        <v>43281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>
      <c r="A348" s="99" t="str">
        <f t="shared" si="27"/>
        <v>"ЮРИЙ ГАГАРИН" АД</v>
      </c>
      <c r="B348" s="99" t="str">
        <f t="shared" si="28"/>
        <v>825203984</v>
      </c>
      <c r="C348" s="549">
        <f t="shared" si="29"/>
        <v>43281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>
      <c r="A349" s="99" t="str">
        <f t="shared" si="27"/>
        <v>"ЮРИЙ ГАГАРИН" АД</v>
      </c>
      <c r="B349" s="99" t="str">
        <f t="shared" si="28"/>
        <v>825203984</v>
      </c>
      <c r="C349" s="549">
        <f t="shared" si="29"/>
        <v>43281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29442</v>
      </c>
    </row>
    <row r="350" spans="1:8">
      <c r="A350" s="99" t="str">
        <f t="shared" si="27"/>
        <v>"ЮРИЙ ГАГАРИН" АД</v>
      </c>
      <c r="B350" s="99" t="str">
        <f t="shared" si="28"/>
        <v>825203984</v>
      </c>
      <c r="C350" s="549">
        <f t="shared" si="29"/>
        <v>43281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48049</v>
      </c>
    </row>
    <row r="351" spans="1:8">
      <c r="A351" s="99" t="str">
        <f t="shared" si="27"/>
        <v>"ЮРИЙ ГАГАРИН" АД</v>
      </c>
      <c r="B351" s="99" t="str">
        <f t="shared" si="28"/>
        <v>825203984</v>
      </c>
      <c r="C351" s="549">
        <f t="shared" si="29"/>
        <v>43281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>
      <c r="A352" s="99" t="str">
        <f t="shared" si="27"/>
        <v>"ЮРИЙ ГАГАРИН" АД</v>
      </c>
      <c r="B352" s="99" t="str">
        <f t="shared" si="28"/>
        <v>825203984</v>
      </c>
      <c r="C352" s="549">
        <f t="shared" si="29"/>
        <v>43281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>
      <c r="A353" s="99" t="str">
        <f t="shared" si="27"/>
        <v>"ЮРИЙ ГАГАРИН" АД</v>
      </c>
      <c r="B353" s="99" t="str">
        <f t="shared" si="28"/>
        <v>825203984</v>
      </c>
      <c r="C353" s="549">
        <f t="shared" si="29"/>
        <v>43281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>
      <c r="A354" s="99" t="str">
        <f t="shared" si="27"/>
        <v>"ЮРИЙ ГАГАРИН" АД</v>
      </c>
      <c r="B354" s="99" t="str">
        <f t="shared" si="28"/>
        <v>825203984</v>
      </c>
      <c r="C354" s="549">
        <f t="shared" si="29"/>
        <v>43281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48049</v>
      </c>
    </row>
    <row r="355" spans="1:8">
      <c r="A355" s="99" t="str">
        <f t="shared" si="27"/>
        <v>"ЮРИЙ ГАГАРИН" АД</v>
      </c>
      <c r="B355" s="99" t="str">
        <f t="shared" si="28"/>
        <v>825203984</v>
      </c>
      <c r="C355" s="549">
        <f t="shared" si="29"/>
        <v>43281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3421</v>
      </c>
    </row>
    <row r="356" spans="1:8">
      <c r="A356" s="99" t="str">
        <f t="shared" si="27"/>
        <v>"ЮРИЙ ГАГАРИН" АД</v>
      </c>
      <c r="B356" s="99" t="str">
        <f t="shared" si="28"/>
        <v>825203984</v>
      </c>
      <c r="C356" s="549">
        <f t="shared" si="29"/>
        <v>43281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>
      <c r="A357" s="99" t="str">
        <f t="shared" si="27"/>
        <v>"ЮРИЙ ГАГАРИН" АД</v>
      </c>
      <c r="B357" s="99" t="str">
        <f t="shared" si="28"/>
        <v>825203984</v>
      </c>
      <c r="C357" s="549">
        <f t="shared" si="29"/>
        <v>43281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>
      <c r="A358" s="99" t="str">
        <f t="shared" si="27"/>
        <v>"ЮРИЙ ГАГАРИН" АД</v>
      </c>
      <c r="B358" s="99" t="str">
        <f t="shared" si="28"/>
        <v>825203984</v>
      </c>
      <c r="C358" s="549">
        <f t="shared" si="29"/>
        <v>43281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>
      <c r="A359" s="99" t="str">
        <f t="shared" si="27"/>
        <v>"ЮРИЙ ГАГАРИН" АД</v>
      </c>
      <c r="B359" s="99" t="str">
        <f t="shared" si="28"/>
        <v>825203984</v>
      </c>
      <c r="C359" s="549">
        <f t="shared" si="29"/>
        <v>43281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>
      <c r="A360" s="99" t="str">
        <f t="shared" si="27"/>
        <v>"ЮРИЙ ГАГАРИН" АД</v>
      </c>
      <c r="B360" s="99" t="str">
        <f t="shared" si="28"/>
        <v>825203984</v>
      </c>
      <c r="C360" s="549">
        <f t="shared" si="29"/>
        <v>43281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>
      <c r="A361" s="99" t="str">
        <f t="shared" si="27"/>
        <v>"ЮРИЙ ГАГАРИН" АД</v>
      </c>
      <c r="B361" s="99" t="str">
        <f t="shared" si="28"/>
        <v>825203984</v>
      </c>
      <c r="C361" s="549">
        <f t="shared" si="29"/>
        <v>43281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>
      <c r="A362" s="99" t="str">
        <f t="shared" si="27"/>
        <v>"ЮРИЙ ГАГАРИН" АД</v>
      </c>
      <c r="B362" s="99" t="str">
        <f t="shared" si="28"/>
        <v>825203984</v>
      </c>
      <c r="C362" s="549">
        <f t="shared" si="29"/>
        <v>43281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>
      <c r="A363" s="99" t="str">
        <f t="shared" si="27"/>
        <v>"ЮРИЙ ГАГАРИН" АД</v>
      </c>
      <c r="B363" s="99" t="str">
        <f t="shared" si="28"/>
        <v>825203984</v>
      </c>
      <c r="C363" s="549">
        <f t="shared" si="29"/>
        <v>43281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>
      <c r="A364" s="99" t="str">
        <f t="shared" si="27"/>
        <v>"ЮРИЙ ГАГАРИН" АД</v>
      </c>
      <c r="B364" s="99" t="str">
        <f t="shared" si="28"/>
        <v>825203984</v>
      </c>
      <c r="C364" s="549">
        <f t="shared" si="29"/>
        <v>43281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>
      <c r="A365" s="99" t="str">
        <f t="shared" si="27"/>
        <v>"ЮРИЙ ГАГАРИН" АД</v>
      </c>
      <c r="B365" s="99" t="str">
        <f t="shared" si="28"/>
        <v>825203984</v>
      </c>
      <c r="C365" s="549">
        <f t="shared" si="29"/>
        <v>43281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>
      <c r="A366" s="99" t="str">
        <f t="shared" si="27"/>
        <v>"ЮРИЙ ГАГАРИН" АД</v>
      </c>
      <c r="B366" s="99" t="str">
        <f t="shared" si="28"/>
        <v>825203984</v>
      </c>
      <c r="C366" s="549">
        <f t="shared" si="29"/>
        <v>43281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>
      <c r="A367" s="99" t="str">
        <f t="shared" si="27"/>
        <v>"ЮРИЙ ГАГАРИН" АД</v>
      </c>
      <c r="B367" s="99" t="str">
        <f t="shared" si="28"/>
        <v>825203984</v>
      </c>
      <c r="C367" s="549">
        <f t="shared" si="29"/>
        <v>43281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>
      <c r="A368" s="99" t="str">
        <f t="shared" si="27"/>
        <v>"ЮРИЙ ГАГАРИН" АД</v>
      </c>
      <c r="B368" s="99" t="str">
        <f t="shared" si="28"/>
        <v>825203984</v>
      </c>
      <c r="C368" s="549">
        <f t="shared" si="29"/>
        <v>43281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51470</v>
      </c>
    </row>
    <row r="369" spans="1:8">
      <c r="A369" s="99" t="str">
        <f t="shared" si="27"/>
        <v>"ЮРИЙ ГАГАРИН" АД</v>
      </c>
      <c r="B369" s="99" t="str">
        <f t="shared" si="28"/>
        <v>825203984</v>
      </c>
      <c r="C369" s="549">
        <f t="shared" si="29"/>
        <v>43281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>
      <c r="A370" s="99" t="str">
        <f t="shared" si="27"/>
        <v>"ЮРИЙ ГАГАРИН" АД</v>
      </c>
      <c r="B370" s="99" t="str">
        <f t="shared" si="28"/>
        <v>825203984</v>
      </c>
      <c r="C370" s="549">
        <f t="shared" si="29"/>
        <v>43281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>
      <c r="A371" s="99" t="str">
        <f t="shared" si="27"/>
        <v>"ЮРИЙ ГАГАРИН" АД</v>
      </c>
      <c r="B371" s="99" t="str">
        <f t="shared" si="28"/>
        <v>825203984</v>
      </c>
      <c r="C371" s="549">
        <f t="shared" si="29"/>
        <v>43281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51470</v>
      </c>
    </row>
    <row r="372" spans="1:8">
      <c r="A372" s="99" t="str">
        <f t="shared" si="27"/>
        <v>"ЮРИЙ ГАГАРИН" АД</v>
      </c>
      <c r="B372" s="99" t="str">
        <f t="shared" si="28"/>
        <v>825203984</v>
      </c>
      <c r="C372" s="549">
        <f t="shared" si="29"/>
        <v>43281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>
      <c r="A373" s="99" t="str">
        <f t="shared" si="27"/>
        <v>"ЮРИЙ ГАГАРИН" АД</v>
      </c>
      <c r="B373" s="99" t="str">
        <f t="shared" si="28"/>
        <v>825203984</v>
      </c>
      <c r="C373" s="549">
        <f t="shared" si="29"/>
        <v>43281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>
      <c r="A374" s="99" t="str">
        <f t="shared" si="27"/>
        <v>"ЮРИЙ ГАГАРИН" АД</v>
      </c>
      <c r="B374" s="99" t="str">
        <f t="shared" si="28"/>
        <v>825203984</v>
      </c>
      <c r="C374" s="549">
        <f t="shared" si="29"/>
        <v>43281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>
      <c r="A375" s="99" t="str">
        <f t="shared" si="27"/>
        <v>"ЮРИЙ ГАГАРИН" АД</v>
      </c>
      <c r="B375" s="99" t="str">
        <f t="shared" si="28"/>
        <v>825203984</v>
      </c>
      <c r="C375" s="549">
        <f t="shared" si="29"/>
        <v>43281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>
      <c r="A376" s="99" t="str">
        <f t="shared" si="27"/>
        <v>"ЮРИЙ ГАГАРИН" АД</v>
      </c>
      <c r="B376" s="99" t="str">
        <f t="shared" si="28"/>
        <v>825203984</v>
      </c>
      <c r="C376" s="549">
        <f t="shared" si="29"/>
        <v>43281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>
      <c r="A377" s="99" t="str">
        <f t="shared" si="27"/>
        <v>"ЮРИЙ ГАГАРИН" АД</v>
      </c>
      <c r="B377" s="99" t="str">
        <f t="shared" si="28"/>
        <v>825203984</v>
      </c>
      <c r="C377" s="549">
        <f t="shared" si="29"/>
        <v>43281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>
      <c r="A378" s="99" t="str">
        <f t="shared" si="27"/>
        <v>"ЮРИЙ ГАГАРИН" АД</v>
      </c>
      <c r="B378" s="99" t="str">
        <f t="shared" si="28"/>
        <v>825203984</v>
      </c>
      <c r="C378" s="549">
        <f t="shared" si="29"/>
        <v>43281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>
      <c r="A379" s="99" t="str">
        <f t="shared" si="27"/>
        <v>"ЮРИЙ ГАГАРИН" АД</v>
      </c>
      <c r="B379" s="99" t="str">
        <f t="shared" si="28"/>
        <v>825203984</v>
      </c>
      <c r="C379" s="549">
        <f t="shared" si="29"/>
        <v>43281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>
      <c r="A380" s="99" t="str">
        <f t="shared" si="27"/>
        <v>"ЮРИЙ ГАГАРИН" АД</v>
      </c>
      <c r="B380" s="99" t="str">
        <f t="shared" si="28"/>
        <v>825203984</v>
      </c>
      <c r="C380" s="549">
        <f t="shared" si="29"/>
        <v>43281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>
      <c r="A381" s="99" t="str">
        <f t="shared" si="27"/>
        <v>"ЮРИЙ ГАГАРИН" АД</v>
      </c>
      <c r="B381" s="99" t="str">
        <f t="shared" si="28"/>
        <v>825203984</v>
      </c>
      <c r="C381" s="549">
        <f t="shared" si="29"/>
        <v>43281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>
      <c r="A382" s="99" t="str">
        <f t="shared" si="27"/>
        <v>"ЮРИЙ ГАГАРИН" АД</v>
      </c>
      <c r="B382" s="99" t="str">
        <f t="shared" si="28"/>
        <v>825203984</v>
      </c>
      <c r="C382" s="549">
        <f t="shared" si="29"/>
        <v>43281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>
      <c r="A383" s="99" t="str">
        <f t="shared" si="27"/>
        <v>"ЮРИЙ ГАГАРИН" АД</v>
      </c>
      <c r="B383" s="99" t="str">
        <f t="shared" si="28"/>
        <v>825203984</v>
      </c>
      <c r="C383" s="549">
        <f t="shared" si="29"/>
        <v>43281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>
      <c r="A384" s="99" t="str">
        <f t="shared" si="27"/>
        <v>"ЮРИЙ ГАГАРИН" АД</v>
      </c>
      <c r="B384" s="99" t="str">
        <f t="shared" si="28"/>
        <v>825203984</v>
      </c>
      <c r="C384" s="549">
        <f t="shared" si="29"/>
        <v>43281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>
      <c r="A385" s="99" t="str">
        <f t="shared" si="27"/>
        <v>"ЮРИЙ ГАГАРИН" АД</v>
      </c>
      <c r="B385" s="99" t="str">
        <f t="shared" si="28"/>
        <v>825203984</v>
      </c>
      <c r="C385" s="549">
        <f t="shared" si="29"/>
        <v>43281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>
      <c r="A386" s="99" t="str">
        <f t="shared" si="27"/>
        <v>"ЮРИЙ ГАГАРИН" АД</v>
      </c>
      <c r="B386" s="99" t="str">
        <f t="shared" si="28"/>
        <v>825203984</v>
      </c>
      <c r="C386" s="549">
        <f t="shared" si="29"/>
        <v>43281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>
      <c r="A387" s="99" t="str">
        <f t="shared" si="27"/>
        <v>"ЮРИЙ ГАГАРИН" АД</v>
      </c>
      <c r="B387" s="99" t="str">
        <f t="shared" si="28"/>
        <v>825203984</v>
      </c>
      <c r="C387" s="549">
        <f t="shared" si="29"/>
        <v>43281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>
      <c r="A388" s="99" t="str">
        <f t="shared" si="27"/>
        <v>"ЮРИЙ ГАГАРИН" АД</v>
      </c>
      <c r="B388" s="99" t="str">
        <f t="shared" si="28"/>
        <v>825203984</v>
      </c>
      <c r="C388" s="549">
        <f t="shared" si="29"/>
        <v>43281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>
      <c r="A389" s="99" t="str">
        <f t="shared" si="27"/>
        <v>"ЮРИЙ ГАГАРИН" АД</v>
      </c>
      <c r="B389" s="99" t="str">
        <f t="shared" si="28"/>
        <v>825203984</v>
      </c>
      <c r="C389" s="549">
        <f t="shared" si="29"/>
        <v>43281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>
      <c r="A390" s="99" t="str">
        <f t="shared" si="27"/>
        <v>"ЮРИЙ ГАГАРИН" АД</v>
      </c>
      <c r="B390" s="99" t="str">
        <f t="shared" si="28"/>
        <v>825203984</v>
      </c>
      <c r="C390" s="549">
        <f t="shared" si="29"/>
        <v>43281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>
      <c r="A391" s="99" t="str">
        <f t="shared" si="27"/>
        <v>"ЮРИЙ ГАГАРИН" АД</v>
      </c>
      <c r="B391" s="99" t="str">
        <f t="shared" si="28"/>
        <v>825203984</v>
      </c>
      <c r="C391" s="549">
        <f t="shared" si="29"/>
        <v>43281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>
      <c r="A392" s="99" t="str">
        <f t="shared" si="27"/>
        <v>"ЮРИЙ ГАГАРИН" АД</v>
      </c>
      <c r="B392" s="99" t="str">
        <f t="shared" si="28"/>
        <v>825203984</v>
      </c>
      <c r="C392" s="549">
        <f t="shared" si="29"/>
        <v>43281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>
      <c r="A393" s="99" t="str">
        <f t="shared" si="27"/>
        <v>"ЮРИЙ ГАГАРИН" АД</v>
      </c>
      <c r="B393" s="99" t="str">
        <f t="shared" si="28"/>
        <v>825203984</v>
      </c>
      <c r="C393" s="549">
        <f t="shared" si="29"/>
        <v>43281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>
      <c r="A394" s="99" t="str">
        <f t="shared" si="27"/>
        <v>"ЮРИЙ ГАГАРИН" АД</v>
      </c>
      <c r="B394" s="99" t="str">
        <f t="shared" si="28"/>
        <v>825203984</v>
      </c>
      <c r="C394" s="549">
        <f t="shared" si="29"/>
        <v>43281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>
      <c r="A395" s="99" t="str">
        <f t="shared" si="27"/>
        <v>"ЮРИЙ ГАГАРИН" АД</v>
      </c>
      <c r="B395" s="99" t="str">
        <f t="shared" si="28"/>
        <v>825203984</v>
      </c>
      <c r="C395" s="549">
        <f t="shared" si="29"/>
        <v>43281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>
      <c r="A396" s="99" t="str">
        <f t="shared" si="27"/>
        <v>"ЮРИЙ ГАГАРИН" АД</v>
      </c>
      <c r="B396" s="99" t="str">
        <f t="shared" si="28"/>
        <v>825203984</v>
      </c>
      <c r="C396" s="549">
        <f t="shared" si="29"/>
        <v>43281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>
      <c r="A397" s="99" t="str">
        <f t="shared" si="27"/>
        <v>"ЮРИЙ ГАГАРИН" АД</v>
      </c>
      <c r="B397" s="99" t="str">
        <f t="shared" si="28"/>
        <v>825203984</v>
      </c>
      <c r="C397" s="549">
        <f t="shared" si="29"/>
        <v>43281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>
      <c r="A398" s="99" t="str">
        <f t="shared" si="27"/>
        <v>"ЮРИЙ ГАГАРИН" АД</v>
      </c>
      <c r="B398" s="99" t="str">
        <f t="shared" si="28"/>
        <v>825203984</v>
      </c>
      <c r="C398" s="549">
        <f t="shared" si="29"/>
        <v>43281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>
      <c r="A399" s="99" t="str">
        <f t="shared" si="27"/>
        <v>"ЮРИЙ ГАГАРИН" АД</v>
      </c>
      <c r="B399" s="99" t="str">
        <f t="shared" si="28"/>
        <v>825203984</v>
      </c>
      <c r="C399" s="549">
        <f t="shared" si="29"/>
        <v>43281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>
      <c r="A400" s="99" t="str">
        <f t="shared" si="27"/>
        <v>"ЮРИЙ ГАГАРИН" АД</v>
      </c>
      <c r="B400" s="99" t="str">
        <f t="shared" si="28"/>
        <v>825203984</v>
      </c>
      <c r="C400" s="549">
        <f t="shared" si="29"/>
        <v>43281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>
      <c r="A401" s="99" t="str">
        <f t="shared" si="27"/>
        <v>"ЮРИЙ ГАГАРИН" АД</v>
      </c>
      <c r="B401" s="99" t="str">
        <f t="shared" si="28"/>
        <v>825203984</v>
      </c>
      <c r="C401" s="549">
        <f t="shared" si="29"/>
        <v>43281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>
      <c r="A402" s="99" t="str">
        <f t="shared" si="27"/>
        <v>"ЮРИЙ ГАГАРИН" АД</v>
      </c>
      <c r="B402" s="99" t="str">
        <f t="shared" si="28"/>
        <v>825203984</v>
      </c>
      <c r="C402" s="549">
        <f t="shared" si="29"/>
        <v>43281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>
      <c r="A403" s="99" t="str">
        <f t="shared" si="27"/>
        <v>"ЮРИЙ ГАГАРИН" АД</v>
      </c>
      <c r="B403" s="99" t="str">
        <f t="shared" si="28"/>
        <v>825203984</v>
      </c>
      <c r="C403" s="549">
        <f t="shared" si="29"/>
        <v>43281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>
      <c r="A404" s="99" t="str">
        <f t="shared" si="27"/>
        <v>"ЮРИЙ ГАГАРИН" АД</v>
      </c>
      <c r="B404" s="99" t="str">
        <f t="shared" si="28"/>
        <v>825203984</v>
      </c>
      <c r="C404" s="549">
        <f t="shared" si="29"/>
        <v>43281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>
      <c r="A405" s="99" t="str">
        <f t="shared" si="27"/>
        <v>"ЮРИЙ ГАГАРИН" АД</v>
      </c>
      <c r="B405" s="99" t="str">
        <f t="shared" si="28"/>
        <v>825203984</v>
      </c>
      <c r="C405" s="549">
        <f t="shared" si="29"/>
        <v>43281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>
      <c r="A406" s="99" t="str">
        <f t="shared" si="27"/>
        <v>"ЮРИЙ ГАГАРИН" АД</v>
      </c>
      <c r="B406" s="99" t="str">
        <f t="shared" si="28"/>
        <v>825203984</v>
      </c>
      <c r="C406" s="549">
        <f t="shared" si="29"/>
        <v>43281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>
      <c r="A407" s="99" t="str">
        <f t="shared" si="27"/>
        <v>"ЮРИЙ ГАГАРИН" АД</v>
      </c>
      <c r="B407" s="99" t="str">
        <f t="shared" si="28"/>
        <v>825203984</v>
      </c>
      <c r="C407" s="549">
        <f t="shared" si="29"/>
        <v>43281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>
      <c r="A408" s="99" t="str">
        <f t="shared" si="27"/>
        <v>"ЮРИЙ ГАГАРИН" АД</v>
      </c>
      <c r="B408" s="99" t="str">
        <f t="shared" si="28"/>
        <v>825203984</v>
      </c>
      <c r="C408" s="549">
        <f t="shared" si="29"/>
        <v>43281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>
      <c r="A409" s="99" t="str">
        <f t="shared" si="27"/>
        <v>"ЮРИЙ ГАГАРИН" АД</v>
      </c>
      <c r="B409" s="99" t="str">
        <f t="shared" si="28"/>
        <v>825203984</v>
      </c>
      <c r="C409" s="549">
        <f t="shared" si="29"/>
        <v>43281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>
      <c r="A410" s="99" t="str">
        <f t="shared" ref="A410:A459" si="30">pdeName</f>
        <v>"ЮРИЙ ГАГАРИН" АД</v>
      </c>
      <c r="B410" s="99" t="str">
        <f t="shared" ref="B410:B459" si="31">pdeBulstat</f>
        <v>825203984</v>
      </c>
      <c r="C410" s="549">
        <f t="shared" ref="C410:C459" si="32">endDate</f>
        <v>43281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>
      <c r="A411" s="99" t="str">
        <f t="shared" si="30"/>
        <v>"ЮРИЙ ГАГАРИН" АД</v>
      </c>
      <c r="B411" s="99" t="str">
        <f t="shared" si="31"/>
        <v>825203984</v>
      </c>
      <c r="C411" s="549">
        <f t="shared" si="32"/>
        <v>43281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>
      <c r="A412" s="99" t="str">
        <f t="shared" si="30"/>
        <v>"ЮРИЙ ГАГАРИН" АД</v>
      </c>
      <c r="B412" s="99" t="str">
        <f t="shared" si="31"/>
        <v>825203984</v>
      </c>
      <c r="C412" s="549">
        <f t="shared" si="32"/>
        <v>43281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>
      <c r="A413" s="99" t="str">
        <f t="shared" si="30"/>
        <v>"ЮРИЙ ГАГАРИН" АД</v>
      </c>
      <c r="B413" s="99" t="str">
        <f t="shared" si="31"/>
        <v>825203984</v>
      </c>
      <c r="C413" s="549">
        <f t="shared" si="32"/>
        <v>43281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>
      <c r="A414" s="99" t="str">
        <f t="shared" si="30"/>
        <v>"ЮРИЙ ГАГАРИН" АД</v>
      </c>
      <c r="B414" s="99" t="str">
        <f t="shared" si="31"/>
        <v>825203984</v>
      </c>
      <c r="C414" s="549">
        <f t="shared" si="32"/>
        <v>43281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>
      <c r="A415" s="99" t="str">
        <f t="shared" si="30"/>
        <v>"ЮРИЙ ГАГАРИН" АД</v>
      </c>
      <c r="B415" s="99" t="str">
        <f t="shared" si="31"/>
        <v>825203984</v>
      </c>
      <c r="C415" s="549">
        <f t="shared" si="32"/>
        <v>43281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>
      <c r="A416" s="99" t="str">
        <f t="shared" si="30"/>
        <v>"ЮРИЙ ГАГАРИН" АД</v>
      </c>
      <c r="B416" s="99" t="str">
        <f t="shared" si="31"/>
        <v>825203984</v>
      </c>
      <c r="C416" s="549">
        <f t="shared" si="32"/>
        <v>43281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81476</v>
      </c>
    </row>
    <row r="417" spans="1:8">
      <c r="A417" s="99" t="str">
        <f t="shared" si="30"/>
        <v>"ЮРИЙ ГАГАРИН" АД</v>
      </c>
      <c r="B417" s="99" t="str">
        <f t="shared" si="31"/>
        <v>825203984</v>
      </c>
      <c r="C417" s="549">
        <f t="shared" si="32"/>
        <v>43281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>
      <c r="A418" s="99" t="str">
        <f t="shared" si="30"/>
        <v>"ЮРИЙ ГАГАРИН" АД</v>
      </c>
      <c r="B418" s="99" t="str">
        <f t="shared" si="31"/>
        <v>825203984</v>
      </c>
      <c r="C418" s="549">
        <f t="shared" si="32"/>
        <v>43281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>
      <c r="A419" s="99" t="str">
        <f t="shared" si="30"/>
        <v>"ЮРИЙ ГАГАРИН" АД</v>
      </c>
      <c r="B419" s="99" t="str">
        <f t="shared" si="31"/>
        <v>825203984</v>
      </c>
      <c r="C419" s="549">
        <f t="shared" si="32"/>
        <v>43281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>
      <c r="A420" s="99" t="str">
        <f t="shared" si="30"/>
        <v>"ЮРИЙ ГАГАРИН" АД</v>
      </c>
      <c r="B420" s="99" t="str">
        <f t="shared" si="31"/>
        <v>825203984</v>
      </c>
      <c r="C420" s="549">
        <f t="shared" si="32"/>
        <v>43281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81476</v>
      </c>
    </row>
    <row r="421" spans="1:8">
      <c r="A421" s="99" t="str">
        <f t="shared" si="30"/>
        <v>"ЮРИЙ ГАГАРИН" АД</v>
      </c>
      <c r="B421" s="99" t="str">
        <f t="shared" si="31"/>
        <v>825203984</v>
      </c>
      <c r="C421" s="549">
        <f t="shared" si="32"/>
        <v>43281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3421</v>
      </c>
    </row>
    <row r="422" spans="1:8">
      <c r="A422" s="99" t="str">
        <f t="shared" si="30"/>
        <v>"ЮРИЙ ГАГАРИН" АД</v>
      </c>
      <c r="B422" s="99" t="str">
        <f t="shared" si="31"/>
        <v>825203984</v>
      </c>
      <c r="C422" s="549">
        <f t="shared" si="32"/>
        <v>43281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>
      <c r="A423" s="99" t="str">
        <f t="shared" si="30"/>
        <v>"ЮРИЙ ГАГАРИН" АД</v>
      </c>
      <c r="B423" s="99" t="str">
        <f t="shared" si="31"/>
        <v>825203984</v>
      </c>
      <c r="C423" s="549">
        <f t="shared" si="32"/>
        <v>43281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>
      <c r="A424" s="99" t="str">
        <f t="shared" si="30"/>
        <v>"ЮРИЙ ГАГАРИН" АД</v>
      </c>
      <c r="B424" s="99" t="str">
        <f t="shared" si="31"/>
        <v>825203984</v>
      </c>
      <c r="C424" s="549">
        <f t="shared" si="32"/>
        <v>43281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>
      <c r="A425" s="99" t="str">
        <f t="shared" si="30"/>
        <v>"ЮРИЙ ГАГАРИН" АД</v>
      </c>
      <c r="B425" s="99" t="str">
        <f t="shared" si="31"/>
        <v>825203984</v>
      </c>
      <c r="C425" s="549">
        <f t="shared" si="32"/>
        <v>43281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>
      <c r="A426" s="99" t="str">
        <f t="shared" si="30"/>
        <v>"ЮРИЙ ГАГАРИН" АД</v>
      </c>
      <c r="B426" s="99" t="str">
        <f t="shared" si="31"/>
        <v>825203984</v>
      </c>
      <c r="C426" s="549">
        <f t="shared" si="32"/>
        <v>43281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>
      <c r="A427" s="99" t="str">
        <f t="shared" si="30"/>
        <v>"ЮРИЙ ГАГАРИН" АД</v>
      </c>
      <c r="B427" s="99" t="str">
        <f t="shared" si="31"/>
        <v>825203984</v>
      </c>
      <c r="C427" s="549">
        <f t="shared" si="32"/>
        <v>43281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>
      <c r="A428" s="99" t="str">
        <f t="shared" si="30"/>
        <v>"ЮРИЙ ГАГАРИН" АД</v>
      </c>
      <c r="B428" s="99" t="str">
        <f t="shared" si="31"/>
        <v>825203984</v>
      </c>
      <c r="C428" s="549">
        <f t="shared" si="32"/>
        <v>43281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>
      <c r="A429" s="99" t="str">
        <f t="shared" si="30"/>
        <v>"ЮРИЙ ГАГАРИН" АД</v>
      </c>
      <c r="B429" s="99" t="str">
        <f t="shared" si="31"/>
        <v>825203984</v>
      </c>
      <c r="C429" s="549">
        <f t="shared" si="32"/>
        <v>43281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>
      <c r="A430" s="99" t="str">
        <f t="shared" si="30"/>
        <v>"ЮРИЙ ГАГАРИН" АД</v>
      </c>
      <c r="B430" s="99" t="str">
        <f t="shared" si="31"/>
        <v>825203984</v>
      </c>
      <c r="C430" s="549">
        <f t="shared" si="32"/>
        <v>43281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>
      <c r="A431" s="99" t="str">
        <f t="shared" si="30"/>
        <v>"ЮРИЙ ГАГАРИН" АД</v>
      </c>
      <c r="B431" s="99" t="str">
        <f t="shared" si="31"/>
        <v>825203984</v>
      </c>
      <c r="C431" s="549">
        <f t="shared" si="32"/>
        <v>43281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>
      <c r="A432" s="99" t="str">
        <f t="shared" si="30"/>
        <v>"ЮРИЙ ГАГАРИН" АД</v>
      </c>
      <c r="B432" s="99" t="str">
        <f t="shared" si="31"/>
        <v>825203984</v>
      </c>
      <c r="C432" s="549">
        <f t="shared" si="32"/>
        <v>43281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>
      <c r="A433" s="99" t="str">
        <f t="shared" si="30"/>
        <v>"ЮРИЙ ГАГАРИН" АД</v>
      </c>
      <c r="B433" s="99" t="str">
        <f t="shared" si="31"/>
        <v>825203984</v>
      </c>
      <c r="C433" s="549">
        <f t="shared" si="32"/>
        <v>43281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>
      <c r="A434" s="99" t="str">
        <f t="shared" si="30"/>
        <v>"ЮРИЙ ГАГАРИН" АД</v>
      </c>
      <c r="B434" s="99" t="str">
        <f t="shared" si="31"/>
        <v>825203984</v>
      </c>
      <c r="C434" s="549">
        <f t="shared" si="32"/>
        <v>43281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84897</v>
      </c>
    </row>
    <row r="435" spans="1:8">
      <c r="A435" s="99" t="str">
        <f t="shared" si="30"/>
        <v>"ЮРИЙ ГАГАРИН" АД</v>
      </c>
      <c r="B435" s="99" t="str">
        <f t="shared" si="31"/>
        <v>825203984</v>
      </c>
      <c r="C435" s="549">
        <f t="shared" si="32"/>
        <v>43281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>
      <c r="A436" s="99" t="str">
        <f t="shared" si="30"/>
        <v>"ЮРИЙ ГАГАРИН" АД</v>
      </c>
      <c r="B436" s="99" t="str">
        <f t="shared" si="31"/>
        <v>825203984</v>
      </c>
      <c r="C436" s="549">
        <f t="shared" si="32"/>
        <v>43281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>
      <c r="A437" s="99" t="str">
        <f t="shared" si="30"/>
        <v>"ЮРИЙ ГАГАРИН" АД</v>
      </c>
      <c r="B437" s="99" t="str">
        <f t="shared" si="31"/>
        <v>825203984</v>
      </c>
      <c r="C437" s="549">
        <f t="shared" si="32"/>
        <v>43281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84897</v>
      </c>
    </row>
    <row r="438" spans="1:8">
      <c r="A438" s="99" t="str">
        <f t="shared" si="30"/>
        <v>"ЮРИЙ ГАГАРИН" АД</v>
      </c>
      <c r="B438" s="99" t="str">
        <f t="shared" si="31"/>
        <v>825203984</v>
      </c>
      <c r="C438" s="549">
        <f t="shared" si="32"/>
        <v>43281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>
      <c r="A439" s="99" t="str">
        <f t="shared" si="30"/>
        <v>"ЮРИЙ ГАГАРИН" АД</v>
      </c>
      <c r="B439" s="99" t="str">
        <f t="shared" si="31"/>
        <v>825203984</v>
      </c>
      <c r="C439" s="549">
        <f t="shared" si="32"/>
        <v>43281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>
      <c r="A440" s="99" t="str">
        <f t="shared" si="30"/>
        <v>"ЮРИЙ ГАГАРИН" АД</v>
      </c>
      <c r="B440" s="99" t="str">
        <f t="shared" si="31"/>
        <v>825203984</v>
      </c>
      <c r="C440" s="549">
        <f t="shared" si="32"/>
        <v>43281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>
      <c r="A441" s="99" t="str">
        <f t="shared" si="30"/>
        <v>"ЮРИЙ ГАГАРИН" АД</v>
      </c>
      <c r="B441" s="99" t="str">
        <f t="shared" si="31"/>
        <v>825203984</v>
      </c>
      <c r="C441" s="549">
        <f t="shared" si="32"/>
        <v>43281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>
      <c r="A442" s="99" t="str">
        <f t="shared" si="30"/>
        <v>"ЮРИЙ ГАГАРИН" АД</v>
      </c>
      <c r="B442" s="99" t="str">
        <f t="shared" si="31"/>
        <v>825203984</v>
      </c>
      <c r="C442" s="549">
        <f t="shared" si="32"/>
        <v>43281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>
      <c r="A443" s="99" t="str">
        <f t="shared" si="30"/>
        <v>"ЮРИЙ ГАГАРИН" АД</v>
      </c>
      <c r="B443" s="99" t="str">
        <f t="shared" si="31"/>
        <v>825203984</v>
      </c>
      <c r="C443" s="549">
        <f t="shared" si="32"/>
        <v>43281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>
      <c r="A444" s="99" t="str">
        <f t="shared" si="30"/>
        <v>"ЮРИЙ ГАГАРИН" АД</v>
      </c>
      <c r="B444" s="99" t="str">
        <f t="shared" si="31"/>
        <v>825203984</v>
      </c>
      <c r="C444" s="549">
        <f t="shared" si="32"/>
        <v>43281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>
      <c r="A445" s="99" t="str">
        <f t="shared" si="30"/>
        <v>"ЮРИЙ ГАГАРИН" АД</v>
      </c>
      <c r="B445" s="99" t="str">
        <f t="shared" si="31"/>
        <v>825203984</v>
      </c>
      <c r="C445" s="549">
        <f t="shared" si="32"/>
        <v>43281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>
      <c r="A446" s="99" t="str">
        <f t="shared" si="30"/>
        <v>"ЮРИЙ ГАГАРИН" АД</v>
      </c>
      <c r="B446" s="99" t="str">
        <f t="shared" si="31"/>
        <v>825203984</v>
      </c>
      <c r="C446" s="549">
        <f t="shared" si="32"/>
        <v>43281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>
      <c r="A447" s="99" t="str">
        <f t="shared" si="30"/>
        <v>"ЮРИЙ ГАГАРИН" АД</v>
      </c>
      <c r="B447" s="99" t="str">
        <f t="shared" si="31"/>
        <v>825203984</v>
      </c>
      <c r="C447" s="549">
        <f t="shared" si="32"/>
        <v>43281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>
      <c r="A448" s="99" t="str">
        <f t="shared" si="30"/>
        <v>"ЮРИЙ ГАГАРИН" АД</v>
      </c>
      <c r="B448" s="99" t="str">
        <f t="shared" si="31"/>
        <v>825203984</v>
      </c>
      <c r="C448" s="549">
        <f t="shared" si="32"/>
        <v>43281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>
      <c r="A449" s="99" t="str">
        <f t="shared" si="30"/>
        <v>"ЮРИЙ ГАГАРИН" АД</v>
      </c>
      <c r="B449" s="99" t="str">
        <f t="shared" si="31"/>
        <v>825203984</v>
      </c>
      <c r="C449" s="549">
        <f t="shared" si="32"/>
        <v>43281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>
      <c r="A450" s="99" t="str">
        <f t="shared" si="30"/>
        <v>"ЮРИЙ ГАГАРИН" АД</v>
      </c>
      <c r="B450" s="99" t="str">
        <f t="shared" si="31"/>
        <v>825203984</v>
      </c>
      <c r="C450" s="549">
        <f t="shared" si="32"/>
        <v>43281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>
      <c r="A451" s="99" t="str">
        <f t="shared" si="30"/>
        <v>"ЮРИЙ ГАГАРИН" АД</v>
      </c>
      <c r="B451" s="99" t="str">
        <f t="shared" si="31"/>
        <v>825203984</v>
      </c>
      <c r="C451" s="549">
        <f t="shared" si="32"/>
        <v>43281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>
      <c r="A452" s="99" t="str">
        <f t="shared" si="30"/>
        <v>"ЮРИЙ ГАГАРИН" АД</v>
      </c>
      <c r="B452" s="99" t="str">
        <f t="shared" si="31"/>
        <v>825203984</v>
      </c>
      <c r="C452" s="549">
        <f t="shared" si="32"/>
        <v>43281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>
      <c r="A453" s="99" t="str">
        <f t="shared" si="30"/>
        <v>"ЮРИЙ ГАГАРИН" АД</v>
      </c>
      <c r="B453" s="99" t="str">
        <f t="shared" si="31"/>
        <v>825203984</v>
      </c>
      <c r="C453" s="549">
        <f t="shared" si="32"/>
        <v>43281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>
      <c r="A454" s="99" t="str">
        <f t="shared" si="30"/>
        <v>"ЮРИЙ ГАГАРИН" АД</v>
      </c>
      <c r="B454" s="99" t="str">
        <f t="shared" si="31"/>
        <v>825203984</v>
      </c>
      <c r="C454" s="549">
        <f t="shared" si="32"/>
        <v>43281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>
      <c r="A455" s="99" t="str">
        <f t="shared" si="30"/>
        <v>"ЮРИЙ ГАГАРИН" АД</v>
      </c>
      <c r="B455" s="99" t="str">
        <f t="shared" si="31"/>
        <v>825203984</v>
      </c>
      <c r="C455" s="549">
        <f t="shared" si="32"/>
        <v>43281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>
      <c r="A456" s="99" t="str">
        <f t="shared" si="30"/>
        <v>"ЮРИЙ ГАГАРИН" АД</v>
      </c>
      <c r="B456" s="99" t="str">
        <f t="shared" si="31"/>
        <v>825203984</v>
      </c>
      <c r="C456" s="549">
        <f t="shared" si="32"/>
        <v>43281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>
      <c r="A457" s="99" t="str">
        <f t="shared" si="30"/>
        <v>"ЮРИЙ ГАГАРИН" АД</v>
      </c>
      <c r="B457" s="99" t="str">
        <f t="shared" si="31"/>
        <v>825203984</v>
      </c>
      <c r="C457" s="549">
        <f t="shared" si="32"/>
        <v>43281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>
      <c r="A458" s="99" t="str">
        <f t="shared" si="30"/>
        <v>"ЮРИЙ ГАГАРИН" АД</v>
      </c>
      <c r="B458" s="99" t="str">
        <f t="shared" si="31"/>
        <v>825203984</v>
      </c>
      <c r="C458" s="549">
        <f t="shared" si="32"/>
        <v>43281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>
      <c r="A459" s="99" t="str">
        <f t="shared" si="30"/>
        <v>"ЮРИЙ ГАГАРИН" АД</v>
      </c>
      <c r="B459" s="99" t="str">
        <f t="shared" si="31"/>
        <v>825203984</v>
      </c>
      <c r="C459" s="549">
        <f t="shared" si="32"/>
        <v>43281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1:8" s="482" customFormat="1">
      <c r="C460" s="548"/>
      <c r="F460" s="486" t="s">
        <v>853</v>
      </c>
    </row>
    <row r="461" spans="1:8">
      <c r="A461" s="99" t="str">
        <f t="shared" ref="A461:A524" si="33">pdeName</f>
        <v>"ЮРИЙ ГАГАРИН" АД</v>
      </c>
      <c r="B461" s="99" t="str">
        <f t="shared" ref="B461:B524" si="34">pdeBulstat</f>
        <v>825203984</v>
      </c>
      <c r="C461" s="549">
        <f t="shared" ref="C461:C524" si="35">endDate</f>
        <v>43281</v>
      </c>
      <c r="D461" s="99" t="s">
        <v>523</v>
      </c>
      <c r="E461" s="481">
        <v>1</v>
      </c>
      <c r="F461" s="99" t="s">
        <v>522</v>
      </c>
      <c r="H461" s="99">
        <f>'Справка 5'!D11</f>
        <v>3327</v>
      </c>
    </row>
    <row r="462" spans="1:8">
      <c r="A462" s="99" t="str">
        <f t="shared" si="33"/>
        <v>"ЮРИЙ ГАГАРИН" АД</v>
      </c>
      <c r="B462" s="99" t="str">
        <f t="shared" si="34"/>
        <v>825203984</v>
      </c>
      <c r="C462" s="549">
        <f t="shared" si="35"/>
        <v>43281</v>
      </c>
      <c r="D462" s="99" t="s">
        <v>526</v>
      </c>
      <c r="E462" s="481">
        <v>1</v>
      </c>
      <c r="F462" s="99" t="s">
        <v>525</v>
      </c>
      <c r="H462" s="99">
        <f>'Справка 5'!D12</f>
        <v>12833</v>
      </c>
    </row>
    <row r="463" spans="1:8">
      <c r="A463" s="99" t="str">
        <f t="shared" si="33"/>
        <v>"ЮРИЙ ГАГАРИН" АД</v>
      </c>
      <c r="B463" s="99" t="str">
        <f t="shared" si="34"/>
        <v>825203984</v>
      </c>
      <c r="C463" s="549">
        <f t="shared" si="35"/>
        <v>43281</v>
      </c>
      <c r="D463" s="99" t="s">
        <v>529</v>
      </c>
      <c r="E463" s="481">
        <v>1</v>
      </c>
      <c r="F463" s="99" t="s">
        <v>528</v>
      </c>
      <c r="H463" s="99">
        <f>'Справка 5'!D13</f>
        <v>78116</v>
      </c>
    </row>
    <row r="464" spans="1:8">
      <c r="A464" s="99" t="str">
        <f t="shared" si="33"/>
        <v>"ЮРИЙ ГАГАРИН" АД</v>
      </c>
      <c r="B464" s="99" t="str">
        <f t="shared" si="34"/>
        <v>825203984</v>
      </c>
      <c r="C464" s="549">
        <f t="shared" si="35"/>
        <v>43281</v>
      </c>
      <c r="D464" s="99" t="s">
        <v>532</v>
      </c>
      <c r="E464" s="481">
        <v>1</v>
      </c>
      <c r="F464" s="99" t="s">
        <v>531</v>
      </c>
      <c r="H464" s="99">
        <f>'Справка 5'!D14</f>
        <v>4799</v>
      </c>
    </row>
    <row r="465" spans="1:8">
      <c r="A465" s="99" t="str">
        <f t="shared" si="33"/>
        <v>"ЮРИЙ ГАГАРИН" АД</v>
      </c>
      <c r="B465" s="99" t="str">
        <f t="shared" si="34"/>
        <v>825203984</v>
      </c>
      <c r="C465" s="549">
        <f t="shared" si="35"/>
        <v>43281</v>
      </c>
      <c r="D465" s="99" t="s">
        <v>535</v>
      </c>
      <c r="E465" s="481">
        <v>1</v>
      </c>
      <c r="F465" s="99" t="s">
        <v>534</v>
      </c>
      <c r="H465" s="99">
        <f>'Справка 5'!D15</f>
        <v>1580</v>
      </c>
    </row>
    <row r="466" spans="1:8">
      <c r="A466" s="99" t="str">
        <f t="shared" si="33"/>
        <v>"ЮРИЙ ГАГАРИН" АД</v>
      </c>
      <c r="B466" s="99" t="str">
        <f t="shared" si="34"/>
        <v>825203984</v>
      </c>
      <c r="C466" s="549">
        <f t="shared" si="35"/>
        <v>43281</v>
      </c>
      <c r="D466" s="99" t="s">
        <v>537</v>
      </c>
      <c r="E466" s="481">
        <v>1</v>
      </c>
      <c r="F466" s="99" t="s">
        <v>536</v>
      </c>
      <c r="H466" s="99">
        <f>'Справка 5'!D16</f>
        <v>999</v>
      </c>
    </row>
    <row r="467" spans="1:8">
      <c r="A467" s="99" t="str">
        <f t="shared" si="33"/>
        <v>"ЮРИЙ ГАГАРИН" АД</v>
      </c>
      <c r="B467" s="99" t="str">
        <f t="shared" si="34"/>
        <v>825203984</v>
      </c>
      <c r="C467" s="549">
        <f t="shared" si="35"/>
        <v>43281</v>
      </c>
      <c r="D467" s="99" t="s">
        <v>540</v>
      </c>
      <c r="E467" s="481">
        <v>1</v>
      </c>
      <c r="F467" s="99" t="s">
        <v>539</v>
      </c>
      <c r="H467" s="99">
        <f>'Справка 5'!D17</f>
        <v>2034</v>
      </c>
    </row>
    <row r="468" spans="1:8">
      <c r="A468" s="99" t="str">
        <f t="shared" si="33"/>
        <v>"ЮРИЙ ГАГАРИН" АД</v>
      </c>
      <c r="B468" s="99" t="str">
        <f t="shared" si="34"/>
        <v>825203984</v>
      </c>
      <c r="C468" s="549">
        <f t="shared" si="35"/>
        <v>43281</v>
      </c>
      <c r="D468" s="99" t="s">
        <v>543</v>
      </c>
      <c r="E468" s="481">
        <v>1</v>
      </c>
      <c r="F468" s="99" t="s">
        <v>542</v>
      </c>
      <c r="H468" s="99">
        <f>'Справка 5'!D18</f>
        <v>0</v>
      </c>
    </row>
    <row r="469" spans="1:8">
      <c r="A469" s="99" t="str">
        <f t="shared" si="33"/>
        <v>"ЮРИЙ ГАГАРИН" АД</v>
      </c>
      <c r="B469" s="99" t="str">
        <f t="shared" si="34"/>
        <v>825203984</v>
      </c>
      <c r="C469" s="549">
        <f t="shared" si="35"/>
        <v>43281</v>
      </c>
      <c r="D469" s="99" t="s">
        <v>545</v>
      </c>
      <c r="E469" s="481">
        <v>1</v>
      </c>
      <c r="F469" s="99" t="s">
        <v>804</v>
      </c>
      <c r="H469" s="99">
        <f>'Справка 5'!D19</f>
        <v>103688</v>
      </c>
    </row>
    <row r="470" spans="1:8">
      <c r="A470" s="99" t="str">
        <f t="shared" si="33"/>
        <v>"ЮРИЙ ГАГАРИН" АД</v>
      </c>
      <c r="B470" s="99" t="str">
        <f t="shared" si="34"/>
        <v>825203984</v>
      </c>
      <c r="C470" s="549">
        <f t="shared" si="35"/>
        <v>43281</v>
      </c>
      <c r="D470" s="99" t="s">
        <v>547</v>
      </c>
      <c r="E470" s="481">
        <v>1</v>
      </c>
      <c r="F470" s="99" t="s">
        <v>546</v>
      </c>
      <c r="H470" s="99">
        <f>'Справка 5'!D20</f>
        <v>10063</v>
      </c>
    </row>
    <row r="471" spans="1:8">
      <c r="A471" s="99" t="str">
        <f t="shared" si="33"/>
        <v>"ЮРИЙ ГАГАРИН" АД</v>
      </c>
      <c r="B471" s="99" t="str">
        <f t="shared" si="34"/>
        <v>825203984</v>
      </c>
      <c r="C471" s="549">
        <f t="shared" si="35"/>
        <v>43281</v>
      </c>
      <c r="D471" s="99" t="s">
        <v>549</v>
      </c>
      <c r="E471" s="481">
        <v>1</v>
      </c>
      <c r="F471" s="99" t="s">
        <v>548</v>
      </c>
      <c r="H471" s="99">
        <f>'Справка 5'!D21</f>
        <v>0</v>
      </c>
    </row>
    <row r="472" spans="1:8">
      <c r="A472" s="99" t="str">
        <f t="shared" si="33"/>
        <v>"ЮРИЙ ГАГАРИН" АД</v>
      </c>
      <c r="B472" s="99" t="str">
        <f t="shared" si="34"/>
        <v>825203984</v>
      </c>
      <c r="C472" s="549">
        <f t="shared" si="35"/>
        <v>43281</v>
      </c>
      <c r="D472" s="99" t="s">
        <v>553</v>
      </c>
      <c r="E472" s="481">
        <v>1</v>
      </c>
      <c r="F472" s="99" t="s">
        <v>552</v>
      </c>
      <c r="H472" s="99">
        <f>'Справка 5'!D23</f>
        <v>336</v>
      </c>
    </row>
    <row r="473" spans="1:8">
      <c r="A473" s="99" t="str">
        <f t="shared" si="33"/>
        <v>"ЮРИЙ ГАГАРИН" АД</v>
      </c>
      <c r="B473" s="99" t="str">
        <f t="shared" si="34"/>
        <v>825203984</v>
      </c>
      <c r="C473" s="549">
        <f t="shared" si="35"/>
        <v>43281</v>
      </c>
      <c r="D473" s="99" t="s">
        <v>555</v>
      </c>
      <c r="E473" s="481">
        <v>1</v>
      </c>
      <c r="F473" s="99" t="s">
        <v>554</v>
      </c>
      <c r="H473" s="99">
        <f>'Справка 5'!D24</f>
        <v>1031</v>
      </c>
    </row>
    <row r="474" spans="1:8">
      <c r="A474" s="99" t="str">
        <f t="shared" si="33"/>
        <v>"ЮРИЙ ГАГАРИН" АД</v>
      </c>
      <c r="B474" s="99" t="str">
        <f t="shared" si="34"/>
        <v>825203984</v>
      </c>
      <c r="C474" s="549">
        <f t="shared" si="35"/>
        <v>43281</v>
      </c>
      <c r="D474" s="99" t="s">
        <v>557</v>
      </c>
      <c r="E474" s="481">
        <v>1</v>
      </c>
      <c r="F474" s="99" t="s">
        <v>556</v>
      </c>
      <c r="H474" s="99">
        <f>'Справка 5'!D25</f>
        <v>0</v>
      </c>
    </row>
    <row r="475" spans="1:8">
      <c r="A475" s="99" t="str">
        <f t="shared" si="33"/>
        <v>"ЮРИЙ ГАГАРИН" АД</v>
      </c>
      <c r="B475" s="99" t="str">
        <f t="shared" si="34"/>
        <v>825203984</v>
      </c>
      <c r="C475" s="549">
        <f t="shared" si="35"/>
        <v>43281</v>
      </c>
      <c r="D475" s="99" t="s">
        <v>558</v>
      </c>
      <c r="E475" s="481">
        <v>1</v>
      </c>
      <c r="F475" s="99" t="s">
        <v>542</v>
      </c>
      <c r="H475" s="99">
        <f>'Справка 5'!D26</f>
        <v>711</v>
      </c>
    </row>
    <row r="476" spans="1:8">
      <c r="A476" s="99" t="str">
        <f t="shared" si="33"/>
        <v>"ЮРИЙ ГАГАРИН" АД</v>
      </c>
      <c r="B476" s="99" t="str">
        <f t="shared" si="34"/>
        <v>825203984</v>
      </c>
      <c r="C476" s="549">
        <f t="shared" si="35"/>
        <v>43281</v>
      </c>
      <c r="D476" s="99" t="s">
        <v>560</v>
      </c>
      <c r="E476" s="481">
        <v>1</v>
      </c>
      <c r="F476" s="99" t="s">
        <v>838</v>
      </c>
      <c r="H476" s="99">
        <f>'Справка 5'!D27</f>
        <v>2078</v>
      </c>
    </row>
    <row r="477" spans="1:8">
      <c r="A477" s="99" t="str">
        <f t="shared" si="33"/>
        <v>"ЮРИЙ ГАГАРИН" АД</v>
      </c>
      <c r="B477" s="99" t="str">
        <f t="shared" si="34"/>
        <v>825203984</v>
      </c>
      <c r="C477" s="549">
        <f t="shared" si="35"/>
        <v>43281</v>
      </c>
      <c r="D477" s="99" t="s">
        <v>562</v>
      </c>
      <c r="E477" s="481">
        <v>1</v>
      </c>
      <c r="F477" s="99" t="s">
        <v>561</v>
      </c>
      <c r="H477" s="99">
        <f>'Справка 5'!D29</f>
        <v>0</v>
      </c>
    </row>
    <row r="478" spans="1:8">
      <c r="A478" s="99" t="str">
        <f t="shared" si="33"/>
        <v>"ЮРИЙ ГАГАРИН" АД</v>
      </c>
      <c r="B478" s="99" t="str">
        <f t="shared" si="34"/>
        <v>825203984</v>
      </c>
      <c r="C478" s="549">
        <f t="shared" si="35"/>
        <v>43281</v>
      </c>
      <c r="D478" s="99" t="s">
        <v>563</v>
      </c>
      <c r="E478" s="481">
        <v>1</v>
      </c>
      <c r="F478" s="99" t="s">
        <v>108</v>
      </c>
      <c r="H478" s="99">
        <f>'Справка 5'!D30</f>
        <v>0</v>
      </c>
    </row>
    <row r="479" spans="1:8">
      <c r="A479" s="99" t="str">
        <f t="shared" si="33"/>
        <v>"ЮРИЙ ГАГАРИН" АД</v>
      </c>
      <c r="B479" s="99" t="str">
        <f t="shared" si="34"/>
        <v>825203984</v>
      </c>
      <c r="C479" s="549">
        <f t="shared" si="35"/>
        <v>43281</v>
      </c>
      <c r="D479" s="99" t="s">
        <v>564</v>
      </c>
      <c r="E479" s="481">
        <v>1</v>
      </c>
      <c r="F479" s="99" t="s">
        <v>110</v>
      </c>
      <c r="H479" s="99">
        <f>'Справка 5'!D31</f>
        <v>0</v>
      </c>
    </row>
    <row r="480" spans="1:8">
      <c r="A480" s="99" t="str">
        <f t="shared" si="33"/>
        <v>"ЮРИЙ ГАГАРИН" АД</v>
      </c>
      <c r="B480" s="99" t="str">
        <f t="shared" si="34"/>
        <v>825203984</v>
      </c>
      <c r="C480" s="549">
        <f t="shared" si="35"/>
        <v>43281</v>
      </c>
      <c r="D480" s="99" t="s">
        <v>565</v>
      </c>
      <c r="E480" s="481">
        <v>1</v>
      </c>
      <c r="F480" s="99" t="s">
        <v>113</v>
      </c>
      <c r="H480" s="99">
        <f>'Справка 5'!D32</f>
        <v>0</v>
      </c>
    </row>
    <row r="481" spans="1:8">
      <c r="A481" s="99" t="str">
        <f t="shared" si="33"/>
        <v>"ЮРИЙ ГАГАРИН" АД</v>
      </c>
      <c r="B481" s="99" t="str">
        <f t="shared" si="34"/>
        <v>825203984</v>
      </c>
      <c r="C481" s="549">
        <f t="shared" si="35"/>
        <v>43281</v>
      </c>
      <c r="D481" s="99" t="s">
        <v>566</v>
      </c>
      <c r="E481" s="481">
        <v>1</v>
      </c>
      <c r="F481" s="99" t="s">
        <v>115</v>
      </c>
      <c r="H481" s="99">
        <f>'Справка 5'!D33</f>
        <v>0</v>
      </c>
    </row>
    <row r="482" spans="1:8">
      <c r="A482" s="99" t="str">
        <f t="shared" si="33"/>
        <v>"ЮРИЙ ГАГАРИН" АД</v>
      </c>
      <c r="B482" s="99" t="str">
        <f t="shared" si="34"/>
        <v>825203984</v>
      </c>
      <c r="C482" s="549">
        <f t="shared" si="35"/>
        <v>43281</v>
      </c>
      <c r="D482" s="99" t="s">
        <v>568</v>
      </c>
      <c r="E482" s="481">
        <v>1</v>
      </c>
      <c r="F482" s="99" t="s">
        <v>567</v>
      </c>
      <c r="H482" s="99">
        <f>'Справка 5'!D34</f>
        <v>0</v>
      </c>
    </row>
    <row r="483" spans="1:8">
      <c r="A483" s="99" t="str">
        <f t="shared" si="33"/>
        <v>"ЮРИЙ ГАГАРИН" АД</v>
      </c>
      <c r="B483" s="99" t="str">
        <f t="shared" si="34"/>
        <v>825203984</v>
      </c>
      <c r="C483" s="549">
        <f t="shared" si="35"/>
        <v>43281</v>
      </c>
      <c r="D483" s="99" t="s">
        <v>569</v>
      </c>
      <c r="E483" s="481">
        <v>1</v>
      </c>
      <c r="F483" s="99" t="s">
        <v>121</v>
      </c>
      <c r="H483" s="99">
        <f>'Справка 5'!D35</f>
        <v>0</v>
      </c>
    </row>
    <row r="484" spans="1:8">
      <c r="A484" s="99" t="str">
        <f t="shared" si="33"/>
        <v>"ЮРИЙ ГАГАРИН" АД</v>
      </c>
      <c r="B484" s="99" t="str">
        <f t="shared" si="34"/>
        <v>825203984</v>
      </c>
      <c r="C484" s="549">
        <f t="shared" si="35"/>
        <v>43281</v>
      </c>
      <c r="D484" s="99" t="s">
        <v>571</v>
      </c>
      <c r="E484" s="481">
        <v>1</v>
      </c>
      <c r="F484" s="99" t="s">
        <v>570</v>
      </c>
      <c r="H484" s="99">
        <f>'Справка 5'!D36</f>
        <v>0</v>
      </c>
    </row>
    <row r="485" spans="1:8">
      <c r="A485" s="99" t="str">
        <f t="shared" si="33"/>
        <v>"ЮРИЙ ГАГАРИН" АД</v>
      </c>
      <c r="B485" s="99" t="str">
        <f t="shared" si="34"/>
        <v>825203984</v>
      </c>
      <c r="C485" s="549">
        <f t="shared" si="35"/>
        <v>43281</v>
      </c>
      <c r="D485" s="99" t="s">
        <v>573</v>
      </c>
      <c r="E485" s="481">
        <v>1</v>
      </c>
      <c r="F485" s="99" t="s">
        <v>572</v>
      </c>
      <c r="H485" s="99">
        <f>'Справка 5'!D37</f>
        <v>0</v>
      </c>
    </row>
    <row r="486" spans="1:8">
      <c r="A486" s="99" t="str">
        <f t="shared" si="33"/>
        <v>"ЮРИЙ ГАГАРИН" АД</v>
      </c>
      <c r="B486" s="99" t="str">
        <f t="shared" si="34"/>
        <v>825203984</v>
      </c>
      <c r="C486" s="549">
        <f t="shared" si="35"/>
        <v>43281</v>
      </c>
      <c r="D486" s="99" t="s">
        <v>575</v>
      </c>
      <c r="E486" s="481">
        <v>1</v>
      </c>
      <c r="F486" s="99" t="s">
        <v>574</v>
      </c>
      <c r="H486" s="99">
        <f>'Справка 5'!D38</f>
        <v>0</v>
      </c>
    </row>
    <row r="487" spans="1:8">
      <c r="A487" s="99" t="str">
        <f t="shared" si="33"/>
        <v>"ЮРИЙ ГАГАРИН" АД</v>
      </c>
      <c r="B487" s="99" t="str">
        <f t="shared" si="34"/>
        <v>825203984</v>
      </c>
      <c r="C487" s="549">
        <f t="shared" si="35"/>
        <v>43281</v>
      </c>
      <c r="D487" s="99" t="s">
        <v>576</v>
      </c>
      <c r="E487" s="481">
        <v>1</v>
      </c>
      <c r="F487" s="99" t="s">
        <v>542</v>
      </c>
      <c r="H487" s="99">
        <f>'Справка 5'!D39</f>
        <v>0</v>
      </c>
    </row>
    <row r="488" spans="1:8">
      <c r="A488" s="99" t="str">
        <f t="shared" si="33"/>
        <v>"ЮРИЙ ГАГАРИН" АД</v>
      </c>
      <c r="B488" s="99" t="str">
        <f t="shared" si="34"/>
        <v>825203984</v>
      </c>
      <c r="C488" s="549">
        <f t="shared" si="35"/>
        <v>43281</v>
      </c>
      <c r="D488" s="99" t="s">
        <v>578</v>
      </c>
      <c r="E488" s="481">
        <v>1</v>
      </c>
      <c r="F488" s="99" t="s">
        <v>803</v>
      </c>
      <c r="H488" s="99">
        <f>'Справка 5'!D40</f>
        <v>0</v>
      </c>
    </row>
    <row r="489" spans="1:8">
      <c r="A489" s="99" t="str">
        <f t="shared" si="33"/>
        <v>"ЮРИЙ ГАГАРИН" АД</v>
      </c>
      <c r="B489" s="99" t="str">
        <f t="shared" si="34"/>
        <v>825203984</v>
      </c>
      <c r="C489" s="549">
        <f t="shared" si="35"/>
        <v>43281</v>
      </c>
      <c r="D489" s="99" t="s">
        <v>581</v>
      </c>
      <c r="E489" s="481">
        <v>1</v>
      </c>
      <c r="F489" s="99" t="s">
        <v>580</v>
      </c>
      <c r="H489" s="99">
        <f>'Справка 5'!D41</f>
        <v>364</v>
      </c>
    </row>
    <row r="490" spans="1:8">
      <c r="A490" s="99" t="str">
        <f t="shared" si="33"/>
        <v>"ЮРИЙ ГАГАРИН" АД</v>
      </c>
      <c r="B490" s="99" t="str">
        <f t="shared" si="34"/>
        <v>825203984</v>
      </c>
      <c r="C490" s="549">
        <f t="shared" si="35"/>
        <v>43281</v>
      </c>
      <c r="D490" s="99" t="s">
        <v>583</v>
      </c>
      <c r="E490" s="481">
        <v>1</v>
      </c>
      <c r="F490" s="99" t="s">
        <v>582</v>
      </c>
      <c r="H490" s="99">
        <f>'Справка 5'!D42</f>
        <v>116193</v>
      </c>
    </row>
    <row r="491" spans="1:8">
      <c r="A491" s="99" t="str">
        <f t="shared" si="33"/>
        <v>"ЮРИЙ ГАГАРИН" АД</v>
      </c>
      <c r="B491" s="99" t="str">
        <f t="shared" si="34"/>
        <v>825203984</v>
      </c>
      <c r="C491" s="549">
        <f t="shared" si="35"/>
        <v>43281</v>
      </c>
      <c r="D491" s="99" t="s">
        <v>523</v>
      </c>
      <c r="E491" s="481">
        <v>2</v>
      </c>
      <c r="F491" s="99" t="s">
        <v>522</v>
      </c>
      <c r="H491" s="99">
        <f>'Справка 5'!E11</f>
        <v>0</v>
      </c>
    </row>
    <row r="492" spans="1:8">
      <c r="A492" s="99" t="str">
        <f t="shared" si="33"/>
        <v>"ЮРИЙ ГАГАРИН" АД</v>
      </c>
      <c r="B492" s="99" t="str">
        <f t="shared" si="34"/>
        <v>825203984</v>
      </c>
      <c r="C492" s="549">
        <f t="shared" si="35"/>
        <v>43281</v>
      </c>
      <c r="D492" s="99" t="s">
        <v>526</v>
      </c>
      <c r="E492" s="481">
        <v>2</v>
      </c>
      <c r="F492" s="99" t="s">
        <v>525</v>
      </c>
      <c r="H492" s="99">
        <f>'Справка 5'!E12</f>
        <v>0</v>
      </c>
    </row>
    <row r="493" spans="1:8">
      <c r="A493" s="99" t="str">
        <f t="shared" si="33"/>
        <v>"ЮРИЙ ГАГАРИН" АД</v>
      </c>
      <c r="B493" s="99" t="str">
        <f t="shared" si="34"/>
        <v>825203984</v>
      </c>
      <c r="C493" s="549">
        <f t="shared" si="35"/>
        <v>43281</v>
      </c>
      <c r="D493" s="99" t="s">
        <v>529</v>
      </c>
      <c r="E493" s="481">
        <v>2</v>
      </c>
      <c r="F493" s="99" t="s">
        <v>528</v>
      </c>
      <c r="H493" s="99">
        <f>'Справка 5'!E13</f>
        <v>177</v>
      </c>
    </row>
    <row r="494" spans="1:8">
      <c r="A494" s="99" t="str">
        <f t="shared" si="33"/>
        <v>"ЮРИЙ ГАГАРИН" АД</v>
      </c>
      <c r="B494" s="99" t="str">
        <f t="shared" si="34"/>
        <v>825203984</v>
      </c>
      <c r="C494" s="549">
        <f t="shared" si="35"/>
        <v>43281</v>
      </c>
      <c r="D494" s="99" t="s">
        <v>532</v>
      </c>
      <c r="E494" s="481">
        <v>2</v>
      </c>
      <c r="F494" s="99" t="s">
        <v>531</v>
      </c>
      <c r="H494" s="99">
        <f>'Справка 5'!E14</f>
        <v>140</v>
      </c>
    </row>
    <row r="495" spans="1:8">
      <c r="A495" s="99" t="str">
        <f t="shared" si="33"/>
        <v>"ЮРИЙ ГАГАРИН" АД</v>
      </c>
      <c r="B495" s="99" t="str">
        <f t="shared" si="34"/>
        <v>825203984</v>
      </c>
      <c r="C495" s="549">
        <f t="shared" si="35"/>
        <v>43281</v>
      </c>
      <c r="D495" s="99" t="s">
        <v>535</v>
      </c>
      <c r="E495" s="481">
        <v>2</v>
      </c>
      <c r="F495" s="99" t="s">
        <v>534</v>
      </c>
      <c r="H495" s="99">
        <f>'Справка 5'!E15</f>
        <v>82</v>
      </c>
    </row>
    <row r="496" spans="1:8">
      <c r="A496" s="99" t="str">
        <f t="shared" si="33"/>
        <v>"ЮРИЙ ГАГАРИН" АД</v>
      </c>
      <c r="B496" s="99" t="str">
        <f t="shared" si="34"/>
        <v>825203984</v>
      </c>
      <c r="C496" s="549">
        <f t="shared" si="35"/>
        <v>43281</v>
      </c>
      <c r="D496" s="99" t="s">
        <v>537</v>
      </c>
      <c r="E496" s="481">
        <v>2</v>
      </c>
      <c r="F496" s="99" t="s">
        <v>536</v>
      </c>
      <c r="H496" s="99">
        <f>'Справка 5'!E16</f>
        <v>10</v>
      </c>
    </row>
    <row r="497" spans="1:8">
      <c r="A497" s="99" t="str">
        <f t="shared" si="33"/>
        <v>"ЮРИЙ ГАГАРИН" АД</v>
      </c>
      <c r="B497" s="99" t="str">
        <f t="shared" si="34"/>
        <v>825203984</v>
      </c>
      <c r="C497" s="549">
        <f t="shared" si="35"/>
        <v>43281</v>
      </c>
      <c r="D497" s="99" t="s">
        <v>540</v>
      </c>
      <c r="E497" s="481">
        <v>2</v>
      </c>
      <c r="F497" s="99" t="s">
        <v>539</v>
      </c>
      <c r="H497" s="99">
        <f>'Справка 5'!E17</f>
        <v>249</v>
      </c>
    </row>
    <row r="498" spans="1:8">
      <c r="A498" s="99" t="str">
        <f t="shared" si="33"/>
        <v>"ЮРИЙ ГАГАРИН" АД</v>
      </c>
      <c r="B498" s="99" t="str">
        <f t="shared" si="34"/>
        <v>825203984</v>
      </c>
      <c r="C498" s="549">
        <f t="shared" si="35"/>
        <v>43281</v>
      </c>
      <c r="D498" s="99" t="s">
        <v>543</v>
      </c>
      <c r="E498" s="481">
        <v>2</v>
      </c>
      <c r="F498" s="99" t="s">
        <v>542</v>
      </c>
      <c r="H498" s="99">
        <f>'Справка 5'!E18</f>
        <v>0</v>
      </c>
    </row>
    <row r="499" spans="1:8">
      <c r="A499" s="99" t="str">
        <f t="shared" si="33"/>
        <v>"ЮРИЙ ГАГАРИН" АД</v>
      </c>
      <c r="B499" s="99" t="str">
        <f t="shared" si="34"/>
        <v>825203984</v>
      </c>
      <c r="C499" s="549">
        <f t="shared" si="35"/>
        <v>43281</v>
      </c>
      <c r="D499" s="99" t="s">
        <v>545</v>
      </c>
      <c r="E499" s="481">
        <v>2</v>
      </c>
      <c r="F499" s="99" t="s">
        <v>804</v>
      </c>
      <c r="H499" s="99">
        <f>'Справка 5'!E19</f>
        <v>658</v>
      </c>
    </row>
    <row r="500" spans="1:8">
      <c r="A500" s="99" t="str">
        <f t="shared" si="33"/>
        <v>"ЮРИЙ ГАГАРИН" АД</v>
      </c>
      <c r="B500" s="99" t="str">
        <f t="shared" si="34"/>
        <v>825203984</v>
      </c>
      <c r="C500" s="549">
        <f t="shared" si="35"/>
        <v>43281</v>
      </c>
      <c r="D500" s="99" t="s">
        <v>547</v>
      </c>
      <c r="E500" s="481">
        <v>2</v>
      </c>
      <c r="F500" s="99" t="s">
        <v>546</v>
      </c>
      <c r="H500" s="99">
        <f>'Справка 5'!E20</f>
        <v>0</v>
      </c>
    </row>
    <row r="501" spans="1:8">
      <c r="A501" s="99" t="str">
        <f t="shared" si="33"/>
        <v>"ЮРИЙ ГАГАРИН" АД</v>
      </c>
      <c r="B501" s="99" t="str">
        <f t="shared" si="34"/>
        <v>825203984</v>
      </c>
      <c r="C501" s="549">
        <f t="shared" si="35"/>
        <v>43281</v>
      </c>
      <c r="D501" s="99" t="s">
        <v>549</v>
      </c>
      <c r="E501" s="481">
        <v>2</v>
      </c>
      <c r="F501" s="99" t="s">
        <v>548</v>
      </c>
      <c r="H501" s="99">
        <f>'Справка 5'!E21</f>
        <v>0</v>
      </c>
    </row>
    <row r="502" spans="1:8">
      <c r="A502" s="99" t="str">
        <f t="shared" si="33"/>
        <v>"ЮРИЙ ГАГАРИН" АД</v>
      </c>
      <c r="B502" s="99" t="str">
        <f t="shared" si="34"/>
        <v>825203984</v>
      </c>
      <c r="C502" s="549">
        <f t="shared" si="35"/>
        <v>43281</v>
      </c>
      <c r="D502" s="99" t="s">
        <v>553</v>
      </c>
      <c r="E502" s="481">
        <v>2</v>
      </c>
      <c r="F502" s="99" t="s">
        <v>552</v>
      </c>
      <c r="H502" s="99">
        <f>'Справка 5'!E23</f>
        <v>4</v>
      </c>
    </row>
    <row r="503" spans="1:8">
      <c r="A503" s="99" t="str">
        <f t="shared" si="33"/>
        <v>"ЮРИЙ ГАГАРИН" АД</v>
      </c>
      <c r="B503" s="99" t="str">
        <f t="shared" si="34"/>
        <v>825203984</v>
      </c>
      <c r="C503" s="549">
        <f t="shared" si="35"/>
        <v>43281</v>
      </c>
      <c r="D503" s="99" t="s">
        <v>555</v>
      </c>
      <c r="E503" s="481">
        <v>2</v>
      </c>
      <c r="F503" s="99" t="s">
        <v>554</v>
      </c>
      <c r="H503" s="99">
        <f>'Справка 5'!E24</f>
        <v>1</v>
      </c>
    </row>
    <row r="504" spans="1:8">
      <c r="A504" s="99" t="str">
        <f t="shared" si="33"/>
        <v>"ЮРИЙ ГАГАРИН" АД</v>
      </c>
      <c r="B504" s="99" t="str">
        <f t="shared" si="34"/>
        <v>825203984</v>
      </c>
      <c r="C504" s="549">
        <f t="shared" si="35"/>
        <v>43281</v>
      </c>
      <c r="D504" s="99" t="s">
        <v>557</v>
      </c>
      <c r="E504" s="481">
        <v>2</v>
      </c>
      <c r="F504" s="99" t="s">
        <v>556</v>
      </c>
      <c r="H504" s="99">
        <f>'Справка 5'!E25</f>
        <v>0</v>
      </c>
    </row>
    <row r="505" spans="1:8">
      <c r="A505" s="99" t="str">
        <f t="shared" si="33"/>
        <v>"ЮРИЙ ГАГАРИН" АД</v>
      </c>
      <c r="B505" s="99" t="str">
        <f t="shared" si="34"/>
        <v>825203984</v>
      </c>
      <c r="C505" s="549">
        <f t="shared" si="35"/>
        <v>43281</v>
      </c>
      <c r="D505" s="99" t="s">
        <v>558</v>
      </c>
      <c r="E505" s="481">
        <v>2</v>
      </c>
      <c r="F505" s="99" t="s">
        <v>542</v>
      </c>
      <c r="H505" s="99">
        <f>'Справка 5'!E26</f>
        <v>2</v>
      </c>
    </row>
    <row r="506" spans="1:8">
      <c r="A506" s="99" t="str">
        <f t="shared" si="33"/>
        <v>"ЮРИЙ ГАГАРИН" АД</v>
      </c>
      <c r="B506" s="99" t="str">
        <f t="shared" si="34"/>
        <v>825203984</v>
      </c>
      <c r="C506" s="549">
        <f t="shared" si="35"/>
        <v>43281</v>
      </c>
      <c r="D506" s="99" t="s">
        <v>560</v>
      </c>
      <c r="E506" s="481">
        <v>2</v>
      </c>
      <c r="F506" s="99" t="s">
        <v>838</v>
      </c>
      <c r="H506" s="99">
        <f>'Справка 5'!E27</f>
        <v>7</v>
      </c>
    </row>
    <row r="507" spans="1:8">
      <c r="A507" s="99" t="str">
        <f t="shared" si="33"/>
        <v>"ЮРИЙ ГАГАРИН" АД</v>
      </c>
      <c r="B507" s="99" t="str">
        <f t="shared" si="34"/>
        <v>825203984</v>
      </c>
      <c r="C507" s="549">
        <f t="shared" si="35"/>
        <v>43281</v>
      </c>
      <c r="D507" s="99" t="s">
        <v>562</v>
      </c>
      <c r="E507" s="481">
        <v>2</v>
      </c>
      <c r="F507" s="99" t="s">
        <v>561</v>
      </c>
      <c r="H507" s="99">
        <f>'Справка 5'!E29</f>
        <v>0</v>
      </c>
    </row>
    <row r="508" spans="1:8">
      <c r="A508" s="99" t="str">
        <f t="shared" si="33"/>
        <v>"ЮРИЙ ГАГАРИН" АД</v>
      </c>
      <c r="B508" s="99" t="str">
        <f t="shared" si="34"/>
        <v>825203984</v>
      </c>
      <c r="C508" s="549">
        <f t="shared" si="35"/>
        <v>43281</v>
      </c>
      <c r="D508" s="99" t="s">
        <v>563</v>
      </c>
      <c r="E508" s="481">
        <v>2</v>
      </c>
      <c r="F508" s="99" t="s">
        <v>108</v>
      </c>
      <c r="H508" s="99">
        <f>'Справка 5'!E30</f>
        <v>0</v>
      </c>
    </row>
    <row r="509" spans="1:8">
      <c r="A509" s="99" t="str">
        <f t="shared" si="33"/>
        <v>"ЮРИЙ ГАГАРИН" АД</v>
      </c>
      <c r="B509" s="99" t="str">
        <f t="shared" si="34"/>
        <v>825203984</v>
      </c>
      <c r="C509" s="549">
        <f t="shared" si="35"/>
        <v>43281</v>
      </c>
      <c r="D509" s="99" t="s">
        <v>564</v>
      </c>
      <c r="E509" s="481">
        <v>2</v>
      </c>
      <c r="F509" s="99" t="s">
        <v>110</v>
      </c>
      <c r="H509" s="99">
        <f>'Справка 5'!E31</f>
        <v>0</v>
      </c>
    </row>
    <row r="510" spans="1:8">
      <c r="A510" s="99" t="str">
        <f t="shared" si="33"/>
        <v>"ЮРИЙ ГАГАРИН" АД</v>
      </c>
      <c r="B510" s="99" t="str">
        <f t="shared" si="34"/>
        <v>825203984</v>
      </c>
      <c r="C510" s="549">
        <f t="shared" si="35"/>
        <v>43281</v>
      </c>
      <c r="D510" s="99" t="s">
        <v>565</v>
      </c>
      <c r="E510" s="481">
        <v>2</v>
      </c>
      <c r="F510" s="99" t="s">
        <v>113</v>
      </c>
      <c r="H510" s="99">
        <f>'Справка 5'!E32</f>
        <v>0</v>
      </c>
    </row>
    <row r="511" spans="1:8">
      <c r="A511" s="99" t="str">
        <f t="shared" si="33"/>
        <v>"ЮРИЙ ГАГАРИН" АД</v>
      </c>
      <c r="B511" s="99" t="str">
        <f t="shared" si="34"/>
        <v>825203984</v>
      </c>
      <c r="C511" s="549">
        <f t="shared" si="35"/>
        <v>43281</v>
      </c>
      <c r="D511" s="99" t="s">
        <v>566</v>
      </c>
      <c r="E511" s="481">
        <v>2</v>
      </c>
      <c r="F511" s="99" t="s">
        <v>115</v>
      </c>
      <c r="H511" s="99">
        <f>'Справка 5'!E33</f>
        <v>0</v>
      </c>
    </row>
    <row r="512" spans="1:8">
      <c r="A512" s="99" t="str">
        <f t="shared" si="33"/>
        <v>"ЮРИЙ ГАГАРИН" АД</v>
      </c>
      <c r="B512" s="99" t="str">
        <f t="shared" si="34"/>
        <v>825203984</v>
      </c>
      <c r="C512" s="549">
        <f t="shared" si="35"/>
        <v>43281</v>
      </c>
      <c r="D512" s="99" t="s">
        <v>568</v>
      </c>
      <c r="E512" s="481">
        <v>2</v>
      </c>
      <c r="F512" s="99" t="s">
        <v>567</v>
      </c>
      <c r="H512" s="99">
        <f>'Справка 5'!E34</f>
        <v>0</v>
      </c>
    </row>
    <row r="513" spans="1:8">
      <c r="A513" s="99" t="str">
        <f t="shared" si="33"/>
        <v>"ЮРИЙ ГАГАРИН" АД</v>
      </c>
      <c r="B513" s="99" t="str">
        <f t="shared" si="34"/>
        <v>825203984</v>
      </c>
      <c r="C513" s="549">
        <f t="shared" si="35"/>
        <v>43281</v>
      </c>
      <c r="D513" s="99" t="s">
        <v>569</v>
      </c>
      <c r="E513" s="481">
        <v>2</v>
      </c>
      <c r="F513" s="99" t="s">
        <v>121</v>
      </c>
      <c r="H513" s="99">
        <f>'Справка 5'!E35</f>
        <v>0</v>
      </c>
    </row>
    <row r="514" spans="1:8">
      <c r="A514" s="99" t="str">
        <f t="shared" si="33"/>
        <v>"ЮРИЙ ГАГАРИН" АД</v>
      </c>
      <c r="B514" s="99" t="str">
        <f t="shared" si="34"/>
        <v>825203984</v>
      </c>
      <c r="C514" s="549">
        <f t="shared" si="35"/>
        <v>43281</v>
      </c>
      <c r="D514" s="99" t="s">
        <v>571</v>
      </c>
      <c r="E514" s="481">
        <v>2</v>
      </c>
      <c r="F514" s="99" t="s">
        <v>570</v>
      </c>
      <c r="H514" s="99">
        <f>'Справка 5'!E36</f>
        <v>0</v>
      </c>
    </row>
    <row r="515" spans="1:8">
      <c r="A515" s="99" t="str">
        <f t="shared" si="33"/>
        <v>"ЮРИЙ ГАГАРИН" АД</v>
      </c>
      <c r="B515" s="99" t="str">
        <f t="shared" si="34"/>
        <v>825203984</v>
      </c>
      <c r="C515" s="549">
        <f t="shared" si="35"/>
        <v>43281</v>
      </c>
      <c r="D515" s="99" t="s">
        <v>573</v>
      </c>
      <c r="E515" s="481">
        <v>2</v>
      </c>
      <c r="F515" s="99" t="s">
        <v>572</v>
      </c>
      <c r="H515" s="99">
        <f>'Справка 5'!E37</f>
        <v>0</v>
      </c>
    </row>
    <row r="516" spans="1:8">
      <c r="A516" s="99" t="str">
        <f t="shared" si="33"/>
        <v>"ЮРИЙ ГАГАРИН" АД</v>
      </c>
      <c r="B516" s="99" t="str">
        <f t="shared" si="34"/>
        <v>825203984</v>
      </c>
      <c r="C516" s="549">
        <f t="shared" si="35"/>
        <v>43281</v>
      </c>
      <c r="D516" s="99" t="s">
        <v>575</v>
      </c>
      <c r="E516" s="481">
        <v>2</v>
      </c>
      <c r="F516" s="99" t="s">
        <v>574</v>
      </c>
      <c r="H516" s="99">
        <f>'Справка 5'!E38</f>
        <v>0</v>
      </c>
    </row>
    <row r="517" spans="1:8">
      <c r="A517" s="99" t="str">
        <f t="shared" si="33"/>
        <v>"ЮРИЙ ГАГАРИН" АД</v>
      </c>
      <c r="B517" s="99" t="str">
        <f t="shared" si="34"/>
        <v>825203984</v>
      </c>
      <c r="C517" s="549">
        <f t="shared" si="35"/>
        <v>43281</v>
      </c>
      <c r="D517" s="99" t="s">
        <v>576</v>
      </c>
      <c r="E517" s="481">
        <v>2</v>
      </c>
      <c r="F517" s="99" t="s">
        <v>542</v>
      </c>
      <c r="H517" s="99">
        <f>'Справка 5'!E39</f>
        <v>0</v>
      </c>
    </row>
    <row r="518" spans="1:8">
      <c r="A518" s="99" t="str">
        <f t="shared" si="33"/>
        <v>"ЮРИЙ ГАГАРИН" АД</v>
      </c>
      <c r="B518" s="99" t="str">
        <f t="shared" si="34"/>
        <v>825203984</v>
      </c>
      <c r="C518" s="549">
        <f t="shared" si="35"/>
        <v>43281</v>
      </c>
      <c r="D518" s="99" t="s">
        <v>578</v>
      </c>
      <c r="E518" s="481">
        <v>2</v>
      </c>
      <c r="F518" s="99" t="s">
        <v>803</v>
      </c>
      <c r="H518" s="99">
        <f>'Справка 5'!E40</f>
        <v>0</v>
      </c>
    </row>
    <row r="519" spans="1:8">
      <c r="A519" s="99" t="str">
        <f t="shared" si="33"/>
        <v>"ЮРИЙ ГАГАРИН" АД</v>
      </c>
      <c r="B519" s="99" t="str">
        <f t="shared" si="34"/>
        <v>825203984</v>
      </c>
      <c r="C519" s="549">
        <f t="shared" si="35"/>
        <v>43281</v>
      </c>
      <c r="D519" s="99" t="s">
        <v>581</v>
      </c>
      <c r="E519" s="481">
        <v>2</v>
      </c>
      <c r="F519" s="99" t="s">
        <v>580</v>
      </c>
      <c r="H519" s="99">
        <f>'Справка 5'!E41</f>
        <v>0</v>
      </c>
    </row>
    <row r="520" spans="1:8">
      <c r="A520" s="99" t="str">
        <f t="shared" si="33"/>
        <v>"ЮРИЙ ГАГАРИН" АД</v>
      </c>
      <c r="B520" s="99" t="str">
        <f t="shared" si="34"/>
        <v>825203984</v>
      </c>
      <c r="C520" s="549">
        <f t="shared" si="35"/>
        <v>43281</v>
      </c>
      <c r="D520" s="99" t="s">
        <v>583</v>
      </c>
      <c r="E520" s="481">
        <v>2</v>
      </c>
      <c r="F520" s="99" t="s">
        <v>582</v>
      </c>
      <c r="H520" s="99">
        <f>'Справка 5'!E42</f>
        <v>665</v>
      </c>
    </row>
    <row r="521" spans="1:8">
      <c r="A521" s="99" t="str">
        <f t="shared" si="33"/>
        <v>"ЮРИЙ ГАГАРИН" АД</v>
      </c>
      <c r="B521" s="99" t="str">
        <f t="shared" si="34"/>
        <v>825203984</v>
      </c>
      <c r="C521" s="549">
        <f t="shared" si="35"/>
        <v>43281</v>
      </c>
      <c r="D521" s="99" t="s">
        <v>523</v>
      </c>
      <c r="E521" s="481">
        <v>3</v>
      </c>
      <c r="F521" s="99" t="s">
        <v>522</v>
      </c>
      <c r="H521" s="99">
        <f>'Справка 5'!F11</f>
        <v>0</v>
      </c>
    </row>
    <row r="522" spans="1:8">
      <c r="A522" s="99" t="str">
        <f t="shared" si="33"/>
        <v>"ЮРИЙ ГАГАРИН" АД</v>
      </c>
      <c r="B522" s="99" t="str">
        <f t="shared" si="34"/>
        <v>825203984</v>
      </c>
      <c r="C522" s="549">
        <f t="shared" si="35"/>
        <v>43281</v>
      </c>
      <c r="D522" s="99" t="s">
        <v>526</v>
      </c>
      <c r="E522" s="481">
        <v>3</v>
      </c>
      <c r="F522" s="99" t="s">
        <v>525</v>
      </c>
      <c r="H522" s="99">
        <f>'Справка 5'!F12</f>
        <v>0</v>
      </c>
    </row>
    <row r="523" spans="1:8">
      <c r="A523" s="99" t="str">
        <f t="shared" si="33"/>
        <v>"ЮРИЙ ГАГАРИН" АД</v>
      </c>
      <c r="B523" s="99" t="str">
        <f t="shared" si="34"/>
        <v>825203984</v>
      </c>
      <c r="C523" s="549">
        <f t="shared" si="35"/>
        <v>43281</v>
      </c>
      <c r="D523" s="99" t="s">
        <v>529</v>
      </c>
      <c r="E523" s="481">
        <v>3</v>
      </c>
      <c r="F523" s="99" t="s">
        <v>528</v>
      </c>
      <c r="H523" s="99">
        <f>'Справка 5'!F13</f>
        <v>12</v>
      </c>
    </row>
    <row r="524" spans="1:8">
      <c r="A524" s="99" t="str">
        <f t="shared" si="33"/>
        <v>"ЮРИЙ ГАГАРИН" АД</v>
      </c>
      <c r="B524" s="99" t="str">
        <f t="shared" si="34"/>
        <v>825203984</v>
      </c>
      <c r="C524" s="549">
        <f t="shared" si="35"/>
        <v>43281</v>
      </c>
      <c r="D524" s="99" t="s">
        <v>532</v>
      </c>
      <c r="E524" s="481">
        <v>3</v>
      </c>
      <c r="F524" s="99" t="s">
        <v>531</v>
      </c>
      <c r="H524" s="99">
        <f>'Справка 5'!F14</f>
        <v>8</v>
      </c>
    </row>
    <row r="525" spans="1:8">
      <c r="A525" s="99" t="str">
        <f t="shared" ref="A525:A588" si="36">pdeName</f>
        <v>"ЮРИЙ ГАГАРИН" АД</v>
      </c>
      <c r="B525" s="99" t="str">
        <f t="shared" ref="B525:B588" si="37">pdeBulstat</f>
        <v>825203984</v>
      </c>
      <c r="C525" s="549">
        <f t="shared" ref="C525:C588" si="38">endDate</f>
        <v>43281</v>
      </c>
      <c r="D525" s="99" t="s">
        <v>535</v>
      </c>
      <c r="E525" s="481">
        <v>3</v>
      </c>
      <c r="F525" s="99" t="s">
        <v>534</v>
      </c>
      <c r="H525" s="99">
        <f>'Справка 5'!F15</f>
        <v>0</v>
      </c>
    </row>
    <row r="526" spans="1:8">
      <c r="A526" s="99" t="str">
        <f t="shared" si="36"/>
        <v>"ЮРИЙ ГАГАРИН" АД</v>
      </c>
      <c r="B526" s="99" t="str">
        <f t="shared" si="37"/>
        <v>825203984</v>
      </c>
      <c r="C526" s="549">
        <f t="shared" si="38"/>
        <v>43281</v>
      </c>
      <c r="D526" s="99" t="s">
        <v>537</v>
      </c>
      <c r="E526" s="481">
        <v>3</v>
      </c>
      <c r="F526" s="99" t="s">
        <v>536</v>
      </c>
      <c r="H526" s="99">
        <f>'Справка 5'!F16</f>
        <v>0</v>
      </c>
    </row>
    <row r="527" spans="1:8">
      <c r="A527" s="99" t="str">
        <f t="shared" si="36"/>
        <v>"ЮРИЙ ГАГАРИН" АД</v>
      </c>
      <c r="B527" s="99" t="str">
        <f t="shared" si="37"/>
        <v>825203984</v>
      </c>
      <c r="C527" s="549">
        <f t="shared" si="38"/>
        <v>43281</v>
      </c>
      <c r="D527" s="99" t="s">
        <v>540</v>
      </c>
      <c r="E527" s="481">
        <v>3</v>
      </c>
      <c r="F527" s="99" t="s">
        <v>539</v>
      </c>
      <c r="H527" s="99">
        <f>'Справка 5'!F17</f>
        <v>234</v>
      </c>
    </row>
    <row r="528" spans="1:8">
      <c r="A528" s="99" t="str">
        <f t="shared" si="36"/>
        <v>"ЮРИЙ ГАГАРИН" АД</v>
      </c>
      <c r="B528" s="99" t="str">
        <f t="shared" si="37"/>
        <v>825203984</v>
      </c>
      <c r="C528" s="549">
        <f t="shared" si="38"/>
        <v>43281</v>
      </c>
      <c r="D528" s="99" t="s">
        <v>543</v>
      </c>
      <c r="E528" s="481">
        <v>3</v>
      </c>
      <c r="F528" s="99" t="s">
        <v>542</v>
      </c>
      <c r="H528" s="99">
        <f>'Справка 5'!F18</f>
        <v>0</v>
      </c>
    </row>
    <row r="529" spans="1:8">
      <c r="A529" s="99" t="str">
        <f t="shared" si="36"/>
        <v>"ЮРИЙ ГАГАРИН" АД</v>
      </c>
      <c r="B529" s="99" t="str">
        <f t="shared" si="37"/>
        <v>825203984</v>
      </c>
      <c r="C529" s="549">
        <f t="shared" si="38"/>
        <v>43281</v>
      </c>
      <c r="D529" s="99" t="s">
        <v>545</v>
      </c>
      <c r="E529" s="481">
        <v>3</v>
      </c>
      <c r="F529" s="99" t="s">
        <v>804</v>
      </c>
      <c r="H529" s="99">
        <f>'Справка 5'!F19</f>
        <v>254</v>
      </c>
    </row>
    <row r="530" spans="1:8">
      <c r="A530" s="99" t="str">
        <f t="shared" si="36"/>
        <v>"ЮРИЙ ГАГАРИН" АД</v>
      </c>
      <c r="B530" s="99" t="str">
        <f t="shared" si="37"/>
        <v>825203984</v>
      </c>
      <c r="C530" s="549">
        <f t="shared" si="38"/>
        <v>43281</v>
      </c>
      <c r="D530" s="99" t="s">
        <v>547</v>
      </c>
      <c r="E530" s="481">
        <v>3</v>
      </c>
      <c r="F530" s="99" t="s">
        <v>546</v>
      </c>
      <c r="H530" s="99">
        <f>'Справка 5'!F20</f>
        <v>0</v>
      </c>
    </row>
    <row r="531" spans="1:8">
      <c r="A531" s="99" t="str">
        <f t="shared" si="36"/>
        <v>"ЮРИЙ ГАГАРИН" АД</v>
      </c>
      <c r="B531" s="99" t="str">
        <f t="shared" si="37"/>
        <v>825203984</v>
      </c>
      <c r="C531" s="549">
        <f t="shared" si="38"/>
        <v>43281</v>
      </c>
      <c r="D531" s="99" t="s">
        <v>549</v>
      </c>
      <c r="E531" s="481">
        <v>3</v>
      </c>
      <c r="F531" s="99" t="s">
        <v>548</v>
      </c>
      <c r="H531" s="99">
        <f>'Справка 5'!F21</f>
        <v>0</v>
      </c>
    </row>
    <row r="532" spans="1:8">
      <c r="A532" s="99" t="str">
        <f t="shared" si="36"/>
        <v>"ЮРИЙ ГАГАРИН" АД</v>
      </c>
      <c r="B532" s="99" t="str">
        <f t="shared" si="37"/>
        <v>825203984</v>
      </c>
      <c r="C532" s="549">
        <f t="shared" si="38"/>
        <v>43281</v>
      </c>
      <c r="D532" s="99" t="s">
        <v>553</v>
      </c>
      <c r="E532" s="481">
        <v>3</v>
      </c>
      <c r="F532" s="99" t="s">
        <v>552</v>
      </c>
      <c r="H532" s="99">
        <f>'Справка 5'!F23</f>
        <v>0</v>
      </c>
    </row>
    <row r="533" spans="1:8">
      <c r="A533" s="99" t="str">
        <f t="shared" si="36"/>
        <v>"ЮРИЙ ГАГАРИН" АД</v>
      </c>
      <c r="B533" s="99" t="str">
        <f t="shared" si="37"/>
        <v>825203984</v>
      </c>
      <c r="C533" s="549">
        <f t="shared" si="38"/>
        <v>43281</v>
      </c>
      <c r="D533" s="99" t="s">
        <v>555</v>
      </c>
      <c r="E533" s="481">
        <v>3</v>
      </c>
      <c r="F533" s="99" t="s">
        <v>554</v>
      </c>
      <c r="H533" s="99">
        <f>'Справка 5'!F24</f>
        <v>0</v>
      </c>
    </row>
    <row r="534" spans="1:8">
      <c r="A534" s="99" t="str">
        <f t="shared" si="36"/>
        <v>"ЮРИЙ ГАГАРИН" АД</v>
      </c>
      <c r="B534" s="99" t="str">
        <f t="shared" si="37"/>
        <v>825203984</v>
      </c>
      <c r="C534" s="549">
        <f t="shared" si="38"/>
        <v>43281</v>
      </c>
      <c r="D534" s="99" t="s">
        <v>557</v>
      </c>
      <c r="E534" s="481">
        <v>3</v>
      </c>
      <c r="F534" s="99" t="s">
        <v>556</v>
      </c>
      <c r="H534" s="99">
        <f>'Справка 5'!F25</f>
        <v>0</v>
      </c>
    </row>
    <row r="535" spans="1:8">
      <c r="A535" s="99" t="str">
        <f t="shared" si="36"/>
        <v>"ЮРИЙ ГАГАРИН" АД</v>
      </c>
      <c r="B535" s="99" t="str">
        <f t="shared" si="37"/>
        <v>825203984</v>
      </c>
      <c r="C535" s="549">
        <f t="shared" si="38"/>
        <v>43281</v>
      </c>
      <c r="D535" s="99" t="s">
        <v>558</v>
      </c>
      <c r="E535" s="481">
        <v>3</v>
      </c>
      <c r="F535" s="99" t="s">
        <v>542</v>
      </c>
      <c r="H535" s="99">
        <f>'Справка 5'!F26</f>
        <v>0</v>
      </c>
    </row>
    <row r="536" spans="1:8">
      <c r="A536" s="99" t="str">
        <f t="shared" si="36"/>
        <v>"ЮРИЙ ГАГАРИН" АД</v>
      </c>
      <c r="B536" s="99" t="str">
        <f t="shared" si="37"/>
        <v>825203984</v>
      </c>
      <c r="C536" s="549">
        <f t="shared" si="38"/>
        <v>43281</v>
      </c>
      <c r="D536" s="99" t="s">
        <v>560</v>
      </c>
      <c r="E536" s="481">
        <v>3</v>
      </c>
      <c r="F536" s="99" t="s">
        <v>838</v>
      </c>
      <c r="H536" s="99">
        <f>'Справка 5'!F27</f>
        <v>0</v>
      </c>
    </row>
    <row r="537" spans="1:8">
      <c r="A537" s="99" t="str">
        <f t="shared" si="36"/>
        <v>"ЮРИЙ ГАГАРИН" АД</v>
      </c>
      <c r="B537" s="99" t="str">
        <f t="shared" si="37"/>
        <v>825203984</v>
      </c>
      <c r="C537" s="549">
        <f t="shared" si="38"/>
        <v>43281</v>
      </c>
      <c r="D537" s="99" t="s">
        <v>562</v>
      </c>
      <c r="E537" s="481">
        <v>3</v>
      </c>
      <c r="F537" s="99" t="s">
        <v>561</v>
      </c>
      <c r="H537" s="99">
        <f>'Справка 5'!F29</f>
        <v>0</v>
      </c>
    </row>
    <row r="538" spans="1:8">
      <c r="A538" s="99" t="str">
        <f t="shared" si="36"/>
        <v>"ЮРИЙ ГАГАРИН" АД</v>
      </c>
      <c r="B538" s="99" t="str">
        <f t="shared" si="37"/>
        <v>825203984</v>
      </c>
      <c r="C538" s="549">
        <f t="shared" si="38"/>
        <v>43281</v>
      </c>
      <c r="D538" s="99" t="s">
        <v>563</v>
      </c>
      <c r="E538" s="481">
        <v>3</v>
      </c>
      <c r="F538" s="99" t="s">
        <v>108</v>
      </c>
      <c r="H538" s="99">
        <f>'Справка 5'!F30</f>
        <v>0</v>
      </c>
    </row>
    <row r="539" spans="1:8">
      <c r="A539" s="99" t="str">
        <f t="shared" si="36"/>
        <v>"ЮРИЙ ГАГАРИН" АД</v>
      </c>
      <c r="B539" s="99" t="str">
        <f t="shared" si="37"/>
        <v>825203984</v>
      </c>
      <c r="C539" s="549">
        <f t="shared" si="38"/>
        <v>43281</v>
      </c>
      <c r="D539" s="99" t="s">
        <v>564</v>
      </c>
      <c r="E539" s="481">
        <v>3</v>
      </c>
      <c r="F539" s="99" t="s">
        <v>110</v>
      </c>
      <c r="H539" s="99">
        <f>'Справка 5'!F31</f>
        <v>0</v>
      </c>
    </row>
    <row r="540" spans="1:8">
      <c r="A540" s="99" t="str">
        <f t="shared" si="36"/>
        <v>"ЮРИЙ ГАГАРИН" АД</v>
      </c>
      <c r="B540" s="99" t="str">
        <f t="shared" si="37"/>
        <v>825203984</v>
      </c>
      <c r="C540" s="549">
        <f t="shared" si="38"/>
        <v>43281</v>
      </c>
      <c r="D540" s="99" t="s">
        <v>565</v>
      </c>
      <c r="E540" s="481">
        <v>3</v>
      </c>
      <c r="F540" s="99" t="s">
        <v>113</v>
      </c>
      <c r="H540" s="99">
        <f>'Справка 5'!F32</f>
        <v>0</v>
      </c>
    </row>
    <row r="541" spans="1:8">
      <c r="A541" s="99" t="str">
        <f t="shared" si="36"/>
        <v>"ЮРИЙ ГАГАРИН" АД</v>
      </c>
      <c r="B541" s="99" t="str">
        <f t="shared" si="37"/>
        <v>825203984</v>
      </c>
      <c r="C541" s="549">
        <f t="shared" si="38"/>
        <v>43281</v>
      </c>
      <c r="D541" s="99" t="s">
        <v>566</v>
      </c>
      <c r="E541" s="481">
        <v>3</v>
      </c>
      <c r="F541" s="99" t="s">
        <v>115</v>
      </c>
      <c r="H541" s="99">
        <f>'Справка 5'!F33</f>
        <v>0</v>
      </c>
    </row>
    <row r="542" spans="1:8">
      <c r="A542" s="99" t="str">
        <f t="shared" si="36"/>
        <v>"ЮРИЙ ГАГАРИН" АД</v>
      </c>
      <c r="B542" s="99" t="str">
        <f t="shared" si="37"/>
        <v>825203984</v>
      </c>
      <c r="C542" s="549">
        <f t="shared" si="38"/>
        <v>43281</v>
      </c>
      <c r="D542" s="99" t="s">
        <v>568</v>
      </c>
      <c r="E542" s="481">
        <v>3</v>
      </c>
      <c r="F542" s="99" t="s">
        <v>567</v>
      </c>
      <c r="H542" s="99">
        <f>'Справка 5'!F34</f>
        <v>0</v>
      </c>
    </row>
    <row r="543" spans="1:8">
      <c r="A543" s="99" t="str">
        <f t="shared" si="36"/>
        <v>"ЮРИЙ ГАГАРИН" АД</v>
      </c>
      <c r="B543" s="99" t="str">
        <f t="shared" si="37"/>
        <v>825203984</v>
      </c>
      <c r="C543" s="549">
        <f t="shared" si="38"/>
        <v>43281</v>
      </c>
      <c r="D543" s="99" t="s">
        <v>569</v>
      </c>
      <c r="E543" s="481">
        <v>3</v>
      </c>
      <c r="F543" s="99" t="s">
        <v>121</v>
      </c>
      <c r="H543" s="99">
        <f>'Справка 5'!F35</f>
        <v>0</v>
      </c>
    </row>
    <row r="544" spans="1:8">
      <c r="A544" s="99" t="str">
        <f t="shared" si="36"/>
        <v>"ЮРИЙ ГАГАРИН" АД</v>
      </c>
      <c r="B544" s="99" t="str">
        <f t="shared" si="37"/>
        <v>825203984</v>
      </c>
      <c r="C544" s="549">
        <f t="shared" si="38"/>
        <v>43281</v>
      </c>
      <c r="D544" s="99" t="s">
        <v>571</v>
      </c>
      <c r="E544" s="481">
        <v>3</v>
      </c>
      <c r="F544" s="99" t="s">
        <v>570</v>
      </c>
      <c r="H544" s="99">
        <f>'Справка 5'!F36</f>
        <v>0</v>
      </c>
    </row>
    <row r="545" spans="1:8">
      <c r="A545" s="99" t="str">
        <f t="shared" si="36"/>
        <v>"ЮРИЙ ГАГАРИН" АД</v>
      </c>
      <c r="B545" s="99" t="str">
        <f t="shared" si="37"/>
        <v>825203984</v>
      </c>
      <c r="C545" s="549">
        <f t="shared" si="38"/>
        <v>43281</v>
      </c>
      <c r="D545" s="99" t="s">
        <v>573</v>
      </c>
      <c r="E545" s="481">
        <v>3</v>
      </c>
      <c r="F545" s="99" t="s">
        <v>572</v>
      </c>
      <c r="H545" s="99">
        <f>'Справка 5'!F37</f>
        <v>0</v>
      </c>
    </row>
    <row r="546" spans="1:8">
      <c r="A546" s="99" t="str">
        <f t="shared" si="36"/>
        <v>"ЮРИЙ ГАГАРИН" АД</v>
      </c>
      <c r="B546" s="99" t="str">
        <f t="shared" si="37"/>
        <v>825203984</v>
      </c>
      <c r="C546" s="549">
        <f t="shared" si="38"/>
        <v>43281</v>
      </c>
      <c r="D546" s="99" t="s">
        <v>575</v>
      </c>
      <c r="E546" s="481">
        <v>3</v>
      </c>
      <c r="F546" s="99" t="s">
        <v>574</v>
      </c>
      <c r="H546" s="99">
        <f>'Справка 5'!F38</f>
        <v>0</v>
      </c>
    </row>
    <row r="547" spans="1:8">
      <c r="A547" s="99" t="str">
        <f t="shared" si="36"/>
        <v>"ЮРИЙ ГАГАРИН" АД</v>
      </c>
      <c r="B547" s="99" t="str">
        <f t="shared" si="37"/>
        <v>825203984</v>
      </c>
      <c r="C547" s="549">
        <f t="shared" si="38"/>
        <v>43281</v>
      </c>
      <c r="D547" s="99" t="s">
        <v>576</v>
      </c>
      <c r="E547" s="481">
        <v>3</v>
      </c>
      <c r="F547" s="99" t="s">
        <v>542</v>
      </c>
      <c r="H547" s="99">
        <f>'Справка 5'!F39</f>
        <v>0</v>
      </c>
    </row>
    <row r="548" spans="1:8">
      <c r="A548" s="99" t="str">
        <f t="shared" si="36"/>
        <v>"ЮРИЙ ГАГАРИН" АД</v>
      </c>
      <c r="B548" s="99" t="str">
        <f t="shared" si="37"/>
        <v>825203984</v>
      </c>
      <c r="C548" s="549">
        <f t="shared" si="38"/>
        <v>43281</v>
      </c>
      <c r="D548" s="99" t="s">
        <v>578</v>
      </c>
      <c r="E548" s="481">
        <v>3</v>
      </c>
      <c r="F548" s="99" t="s">
        <v>803</v>
      </c>
      <c r="H548" s="99">
        <f>'Справка 5'!F40</f>
        <v>0</v>
      </c>
    </row>
    <row r="549" spans="1:8">
      <c r="A549" s="99" t="str">
        <f t="shared" si="36"/>
        <v>"ЮРИЙ ГАГАРИН" АД</v>
      </c>
      <c r="B549" s="99" t="str">
        <f t="shared" si="37"/>
        <v>825203984</v>
      </c>
      <c r="C549" s="549">
        <f t="shared" si="38"/>
        <v>43281</v>
      </c>
      <c r="D549" s="99" t="s">
        <v>581</v>
      </c>
      <c r="E549" s="481">
        <v>3</v>
      </c>
      <c r="F549" s="99" t="s">
        <v>580</v>
      </c>
      <c r="H549" s="99">
        <f>'Справка 5'!F41</f>
        <v>0</v>
      </c>
    </row>
    <row r="550" spans="1:8">
      <c r="A550" s="99" t="str">
        <f t="shared" si="36"/>
        <v>"ЮРИЙ ГАГАРИН" АД</v>
      </c>
      <c r="B550" s="99" t="str">
        <f t="shared" si="37"/>
        <v>825203984</v>
      </c>
      <c r="C550" s="549">
        <f t="shared" si="38"/>
        <v>43281</v>
      </c>
      <c r="D550" s="99" t="s">
        <v>583</v>
      </c>
      <c r="E550" s="481">
        <v>3</v>
      </c>
      <c r="F550" s="99" t="s">
        <v>582</v>
      </c>
      <c r="H550" s="99">
        <f>'Справка 5'!F42</f>
        <v>254</v>
      </c>
    </row>
    <row r="551" spans="1:8">
      <c r="A551" s="99" t="str">
        <f t="shared" si="36"/>
        <v>"ЮРИЙ ГАГАРИН" АД</v>
      </c>
      <c r="B551" s="99" t="str">
        <f t="shared" si="37"/>
        <v>825203984</v>
      </c>
      <c r="C551" s="549">
        <f t="shared" si="38"/>
        <v>43281</v>
      </c>
      <c r="D551" s="99" t="s">
        <v>523</v>
      </c>
      <c r="E551" s="481">
        <v>4</v>
      </c>
      <c r="F551" s="99" t="s">
        <v>522</v>
      </c>
      <c r="H551" s="99">
        <f>'Справка 5'!G11</f>
        <v>3327</v>
      </c>
    </row>
    <row r="552" spans="1:8">
      <c r="A552" s="99" t="str">
        <f t="shared" si="36"/>
        <v>"ЮРИЙ ГАГАРИН" АД</v>
      </c>
      <c r="B552" s="99" t="str">
        <f t="shared" si="37"/>
        <v>825203984</v>
      </c>
      <c r="C552" s="549">
        <f t="shared" si="38"/>
        <v>43281</v>
      </c>
      <c r="D552" s="99" t="s">
        <v>526</v>
      </c>
      <c r="E552" s="481">
        <v>4</v>
      </c>
      <c r="F552" s="99" t="s">
        <v>525</v>
      </c>
      <c r="H552" s="99">
        <f>'Справка 5'!G12</f>
        <v>12833</v>
      </c>
    </row>
    <row r="553" spans="1:8">
      <c r="A553" s="99" t="str">
        <f t="shared" si="36"/>
        <v>"ЮРИЙ ГАГАРИН" АД</v>
      </c>
      <c r="B553" s="99" t="str">
        <f t="shared" si="37"/>
        <v>825203984</v>
      </c>
      <c r="C553" s="549">
        <f t="shared" si="38"/>
        <v>43281</v>
      </c>
      <c r="D553" s="99" t="s">
        <v>529</v>
      </c>
      <c r="E553" s="481">
        <v>4</v>
      </c>
      <c r="F553" s="99" t="s">
        <v>528</v>
      </c>
      <c r="H553" s="99">
        <f>'Справка 5'!G13</f>
        <v>78281</v>
      </c>
    </row>
    <row r="554" spans="1:8">
      <c r="A554" s="99" t="str">
        <f t="shared" si="36"/>
        <v>"ЮРИЙ ГАГАРИН" АД</v>
      </c>
      <c r="B554" s="99" t="str">
        <f t="shared" si="37"/>
        <v>825203984</v>
      </c>
      <c r="C554" s="549">
        <f t="shared" si="38"/>
        <v>43281</v>
      </c>
      <c r="D554" s="99" t="s">
        <v>532</v>
      </c>
      <c r="E554" s="481">
        <v>4</v>
      </c>
      <c r="F554" s="99" t="s">
        <v>531</v>
      </c>
      <c r="H554" s="99">
        <f>'Справка 5'!G14</f>
        <v>4931</v>
      </c>
    </row>
    <row r="555" spans="1:8">
      <c r="A555" s="99" t="str">
        <f t="shared" si="36"/>
        <v>"ЮРИЙ ГАГАРИН" АД</v>
      </c>
      <c r="B555" s="99" t="str">
        <f t="shared" si="37"/>
        <v>825203984</v>
      </c>
      <c r="C555" s="549">
        <f t="shared" si="38"/>
        <v>43281</v>
      </c>
      <c r="D555" s="99" t="s">
        <v>535</v>
      </c>
      <c r="E555" s="481">
        <v>4</v>
      </c>
      <c r="F555" s="99" t="s">
        <v>534</v>
      </c>
      <c r="H555" s="99">
        <f>'Справка 5'!G15</f>
        <v>1662</v>
      </c>
    </row>
    <row r="556" spans="1:8">
      <c r="A556" s="99" t="str">
        <f t="shared" si="36"/>
        <v>"ЮРИЙ ГАГАРИН" АД</v>
      </c>
      <c r="B556" s="99" t="str">
        <f t="shared" si="37"/>
        <v>825203984</v>
      </c>
      <c r="C556" s="549">
        <f t="shared" si="38"/>
        <v>43281</v>
      </c>
      <c r="D556" s="99" t="s">
        <v>537</v>
      </c>
      <c r="E556" s="481">
        <v>4</v>
      </c>
      <c r="F556" s="99" t="s">
        <v>536</v>
      </c>
      <c r="H556" s="99">
        <f>'Справка 5'!G16</f>
        <v>1009</v>
      </c>
    </row>
    <row r="557" spans="1:8">
      <c r="A557" s="99" t="str">
        <f t="shared" si="36"/>
        <v>"ЮРИЙ ГАГАРИН" АД</v>
      </c>
      <c r="B557" s="99" t="str">
        <f t="shared" si="37"/>
        <v>825203984</v>
      </c>
      <c r="C557" s="549">
        <f t="shared" si="38"/>
        <v>43281</v>
      </c>
      <c r="D557" s="99" t="s">
        <v>540</v>
      </c>
      <c r="E557" s="481">
        <v>4</v>
      </c>
      <c r="F557" s="99" t="s">
        <v>539</v>
      </c>
      <c r="H557" s="99">
        <f>'Справка 5'!G17</f>
        <v>2049</v>
      </c>
    </row>
    <row r="558" spans="1:8">
      <c r="A558" s="99" t="str">
        <f t="shared" si="36"/>
        <v>"ЮРИЙ ГАГАРИН" АД</v>
      </c>
      <c r="B558" s="99" t="str">
        <f t="shared" si="37"/>
        <v>825203984</v>
      </c>
      <c r="C558" s="549">
        <f t="shared" si="38"/>
        <v>43281</v>
      </c>
      <c r="D558" s="99" t="s">
        <v>543</v>
      </c>
      <c r="E558" s="481">
        <v>4</v>
      </c>
      <c r="F558" s="99" t="s">
        <v>542</v>
      </c>
      <c r="H558" s="99">
        <f>'Справка 5'!G18</f>
        <v>0</v>
      </c>
    </row>
    <row r="559" spans="1:8">
      <c r="A559" s="99" t="str">
        <f t="shared" si="36"/>
        <v>"ЮРИЙ ГАГАРИН" АД</v>
      </c>
      <c r="B559" s="99" t="str">
        <f t="shared" si="37"/>
        <v>825203984</v>
      </c>
      <c r="C559" s="549">
        <f t="shared" si="38"/>
        <v>43281</v>
      </c>
      <c r="D559" s="99" t="s">
        <v>545</v>
      </c>
      <c r="E559" s="481">
        <v>4</v>
      </c>
      <c r="F559" s="99" t="s">
        <v>804</v>
      </c>
      <c r="H559" s="99">
        <f>'Справка 5'!G19</f>
        <v>104092</v>
      </c>
    </row>
    <row r="560" spans="1:8">
      <c r="A560" s="99" t="str">
        <f t="shared" si="36"/>
        <v>"ЮРИЙ ГАГАРИН" АД</v>
      </c>
      <c r="B560" s="99" t="str">
        <f t="shared" si="37"/>
        <v>825203984</v>
      </c>
      <c r="C560" s="549">
        <f t="shared" si="38"/>
        <v>43281</v>
      </c>
      <c r="D560" s="99" t="s">
        <v>547</v>
      </c>
      <c r="E560" s="481">
        <v>4</v>
      </c>
      <c r="F560" s="99" t="s">
        <v>546</v>
      </c>
      <c r="H560" s="99">
        <f>'Справка 5'!G20</f>
        <v>10063</v>
      </c>
    </row>
    <row r="561" spans="1:8">
      <c r="A561" s="99" t="str">
        <f t="shared" si="36"/>
        <v>"ЮРИЙ ГАГАРИН" АД</v>
      </c>
      <c r="B561" s="99" t="str">
        <f t="shared" si="37"/>
        <v>825203984</v>
      </c>
      <c r="C561" s="549">
        <f t="shared" si="38"/>
        <v>43281</v>
      </c>
      <c r="D561" s="99" t="s">
        <v>549</v>
      </c>
      <c r="E561" s="481">
        <v>4</v>
      </c>
      <c r="F561" s="99" t="s">
        <v>548</v>
      </c>
      <c r="H561" s="99">
        <f>'Справка 5'!G21</f>
        <v>0</v>
      </c>
    </row>
    <row r="562" spans="1:8">
      <c r="A562" s="99" t="str">
        <f t="shared" si="36"/>
        <v>"ЮРИЙ ГАГАРИН" АД</v>
      </c>
      <c r="B562" s="99" t="str">
        <f t="shared" si="37"/>
        <v>825203984</v>
      </c>
      <c r="C562" s="549">
        <f t="shared" si="38"/>
        <v>43281</v>
      </c>
      <c r="D562" s="99" t="s">
        <v>553</v>
      </c>
      <c r="E562" s="481">
        <v>4</v>
      </c>
      <c r="F562" s="99" t="s">
        <v>552</v>
      </c>
      <c r="H562" s="99">
        <f>'Справка 5'!G23</f>
        <v>340</v>
      </c>
    </row>
    <row r="563" spans="1:8">
      <c r="A563" s="99" t="str">
        <f t="shared" si="36"/>
        <v>"ЮРИЙ ГАГАРИН" АД</v>
      </c>
      <c r="B563" s="99" t="str">
        <f t="shared" si="37"/>
        <v>825203984</v>
      </c>
      <c r="C563" s="549">
        <f t="shared" si="38"/>
        <v>43281</v>
      </c>
      <c r="D563" s="99" t="s">
        <v>555</v>
      </c>
      <c r="E563" s="481">
        <v>4</v>
      </c>
      <c r="F563" s="99" t="s">
        <v>554</v>
      </c>
      <c r="H563" s="99">
        <f>'Справка 5'!G24</f>
        <v>1032</v>
      </c>
    </row>
    <row r="564" spans="1:8">
      <c r="A564" s="99" t="str">
        <f t="shared" si="36"/>
        <v>"ЮРИЙ ГАГАРИН" АД</v>
      </c>
      <c r="B564" s="99" t="str">
        <f t="shared" si="37"/>
        <v>825203984</v>
      </c>
      <c r="C564" s="549">
        <f t="shared" si="38"/>
        <v>43281</v>
      </c>
      <c r="D564" s="99" t="s">
        <v>557</v>
      </c>
      <c r="E564" s="481">
        <v>4</v>
      </c>
      <c r="F564" s="99" t="s">
        <v>556</v>
      </c>
      <c r="H564" s="99">
        <f>'Справка 5'!G25</f>
        <v>0</v>
      </c>
    </row>
    <row r="565" spans="1:8">
      <c r="A565" s="99" t="str">
        <f t="shared" si="36"/>
        <v>"ЮРИЙ ГАГАРИН" АД</v>
      </c>
      <c r="B565" s="99" t="str">
        <f t="shared" si="37"/>
        <v>825203984</v>
      </c>
      <c r="C565" s="549">
        <f t="shared" si="38"/>
        <v>43281</v>
      </c>
      <c r="D565" s="99" t="s">
        <v>558</v>
      </c>
      <c r="E565" s="481">
        <v>4</v>
      </c>
      <c r="F565" s="99" t="s">
        <v>542</v>
      </c>
      <c r="H565" s="99">
        <f>'Справка 5'!G26</f>
        <v>713</v>
      </c>
    </row>
    <row r="566" spans="1:8">
      <c r="A566" s="99" t="str">
        <f t="shared" si="36"/>
        <v>"ЮРИЙ ГАГАРИН" АД</v>
      </c>
      <c r="B566" s="99" t="str">
        <f t="shared" si="37"/>
        <v>825203984</v>
      </c>
      <c r="C566" s="549">
        <f t="shared" si="38"/>
        <v>43281</v>
      </c>
      <c r="D566" s="99" t="s">
        <v>560</v>
      </c>
      <c r="E566" s="481">
        <v>4</v>
      </c>
      <c r="F566" s="99" t="s">
        <v>838</v>
      </c>
      <c r="H566" s="99">
        <f>'Справка 5'!G27</f>
        <v>2085</v>
      </c>
    </row>
    <row r="567" spans="1:8">
      <c r="A567" s="99" t="str">
        <f t="shared" si="36"/>
        <v>"ЮРИЙ ГАГАРИН" АД</v>
      </c>
      <c r="B567" s="99" t="str">
        <f t="shared" si="37"/>
        <v>825203984</v>
      </c>
      <c r="C567" s="549">
        <f t="shared" si="38"/>
        <v>43281</v>
      </c>
      <c r="D567" s="99" t="s">
        <v>562</v>
      </c>
      <c r="E567" s="481">
        <v>4</v>
      </c>
      <c r="F567" s="99" t="s">
        <v>561</v>
      </c>
      <c r="H567" s="99">
        <f>'Справка 5'!G29</f>
        <v>0</v>
      </c>
    </row>
    <row r="568" spans="1:8">
      <c r="A568" s="99" t="str">
        <f t="shared" si="36"/>
        <v>"ЮРИЙ ГАГАРИН" АД</v>
      </c>
      <c r="B568" s="99" t="str">
        <f t="shared" si="37"/>
        <v>825203984</v>
      </c>
      <c r="C568" s="549">
        <f t="shared" si="38"/>
        <v>43281</v>
      </c>
      <c r="D568" s="99" t="s">
        <v>563</v>
      </c>
      <c r="E568" s="481">
        <v>4</v>
      </c>
      <c r="F568" s="99" t="s">
        <v>108</v>
      </c>
      <c r="H568" s="99">
        <f>'Справка 5'!G30</f>
        <v>0</v>
      </c>
    </row>
    <row r="569" spans="1:8">
      <c r="A569" s="99" t="str">
        <f t="shared" si="36"/>
        <v>"ЮРИЙ ГАГАРИН" АД</v>
      </c>
      <c r="B569" s="99" t="str">
        <f t="shared" si="37"/>
        <v>825203984</v>
      </c>
      <c r="C569" s="549">
        <f t="shared" si="38"/>
        <v>43281</v>
      </c>
      <c r="D569" s="99" t="s">
        <v>564</v>
      </c>
      <c r="E569" s="481">
        <v>4</v>
      </c>
      <c r="F569" s="99" t="s">
        <v>110</v>
      </c>
      <c r="H569" s="99">
        <f>'Справка 5'!G31</f>
        <v>0</v>
      </c>
    </row>
    <row r="570" spans="1:8">
      <c r="A570" s="99" t="str">
        <f t="shared" si="36"/>
        <v>"ЮРИЙ ГАГАРИН" АД</v>
      </c>
      <c r="B570" s="99" t="str">
        <f t="shared" si="37"/>
        <v>825203984</v>
      </c>
      <c r="C570" s="549">
        <f t="shared" si="38"/>
        <v>43281</v>
      </c>
      <c r="D570" s="99" t="s">
        <v>565</v>
      </c>
      <c r="E570" s="481">
        <v>4</v>
      </c>
      <c r="F570" s="99" t="s">
        <v>113</v>
      </c>
      <c r="H570" s="99">
        <f>'Справка 5'!G32</f>
        <v>0</v>
      </c>
    </row>
    <row r="571" spans="1:8">
      <c r="A571" s="99" t="str">
        <f t="shared" si="36"/>
        <v>"ЮРИЙ ГАГАРИН" АД</v>
      </c>
      <c r="B571" s="99" t="str">
        <f t="shared" si="37"/>
        <v>825203984</v>
      </c>
      <c r="C571" s="549">
        <f t="shared" si="38"/>
        <v>43281</v>
      </c>
      <c r="D571" s="99" t="s">
        <v>566</v>
      </c>
      <c r="E571" s="481">
        <v>4</v>
      </c>
      <c r="F571" s="99" t="s">
        <v>115</v>
      </c>
      <c r="H571" s="99">
        <f>'Справка 5'!G33</f>
        <v>0</v>
      </c>
    </row>
    <row r="572" spans="1:8">
      <c r="A572" s="99" t="str">
        <f t="shared" si="36"/>
        <v>"ЮРИЙ ГАГАРИН" АД</v>
      </c>
      <c r="B572" s="99" t="str">
        <f t="shared" si="37"/>
        <v>825203984</v>
      </c>
      <c r="C572" s="549">
        <f t="shared" si="38"/>
        <v>43281</v>
      </c>
      <c r="D572" s="99" t="s">
        <v>568</v>
      </c>
      <c r="E572" s="481">
        <v>4</v>
      </c>
      <c r="F572" s="99" t="s">
        <v>567</v>
      </c>
      <c r="H572" s="99">
        <f>'Справка 5'!G34</f>
        <v>0</v>
      </c>
    </row>
    <row r="573" spans="1:8">
      <c r="A573" s="99" t="str">
        <f t="shared" si="36"/>
        <v>"ЮРИЙ ГАГАРИН" АД</v>
      </c>
      <c r="B573" s="99" t="str">
        <f t="shared" si="37"/>
        <v>825203984</v>
      </c>
      <c r="C573" s="549">
        <f t="shared" si="38"/>
        <v>43281</v>
      </c>
      <c r="D573" s="99" t="s">
        <v>569</v>
      </c>
      <c r="E573" s="481">
        <v>4</v>
      </c>
      <c r="F573" s="99" t="s">
        <v>121</v>
      </c>
      <c r="H573" s="99">
        <f>'Справка 5'!G35</f>
        <v>0</v>
      </c>
    </row>
    <row r="574" spans="1:8">
      <c r="A574" s="99" t="str">
        <f t="shared" si="36"/>
        <v>"ЮРИЙ ГАГАРИН" АД</v>
      </c>
      <c r="B574" s="99" t="str">
        <f t="shared" si="37"/>
        <v>825203984</v>
      </c>
      <c r="C574" s="549">
        <f t="shared" si="38"/>
        <v>43281</v>
      </c>
      <c r="D574" s="99" t="s">
        <v>571</v>
      </c>
      <c r="E574" s="481">
        <v>4</v>
      </c>
      <c r="F574" s="99" t="s">
        <v>570</v>
      </c>
      <c r="H574" s="99">
        <f>'Справка 5'!G36</f>
        <v>0</v>
      </c>
    </row>
    <row r="575" spans="1:8">
      <c r="A575" s="99" t="str">
        <f t="shared" si="36"/>
        <v>"ЮРИЙ ГАГАРИН" АД</v>
      </c>
      <c r="B575" s="99" t="str">
        <f t="shared" si="37"/>
        <v>825203984</v>
      </c>
      <c r="C575" s="549">
        <f t="shared" si="38"/>
        <v>43281</v>
      </c>
      <c r="D575" s="99" t="s">
        <v>573</v>
      </c>
      <c r="E575" s="481">
        <v>4</v>
      </c>
      <c r="F575" s="99" t="s">
        <v>572</v>
      </c>
      <c r="H575" s="99">
        <f>'Справка 5'!G37</f>
        <v>0</v>
      </c>
    </row>
    <row r="576" spans="1:8">
      <c r="A576" s="99" t="str">
        <f t="shared" si="36"/>
        <v>"ЮРИЙ ГАГАРИН" АД</v>
      </c>
      <c r="B576" s="99" t="str">
        <f t="shared" si="37"/>
        <v>825203984</v>
      </c>
      <c r="C576" s="549">
        <f t="shared" si="38"/>
        <v>43281</v>
      </c>
      <c r="D576" s="99" t="s">
        <v>575</v>
      </c>
      <c r="E576" s="481">
        <v>4</v>
      </c>
      <c r="F576" s="99" t="s">
        <v>574</v>
      </c>
      <c r="H576" s="99">
        <f>'Справка 5'!G38</f>
        <v>0</v>
      </c>
    </row>
    <row r="577" spans="1:8">
      <c r="A577" s="99" t="str">
        <f t="shared" si="36"/>
        <v>"ЮРИЙ ГАГАРИН" АД</v>
      </c>
      <c r="B577" s="99" t="str">
        <f t="shared" si="37"/>
        <v>825203984</v>
      </c>
      <c r="C577" s="549">
        <f t="shared" si="38"/>
        <v>43281</v>
      </c>
      <c r="D577" s="99" t="s">
        <v>576</v>
      </c>
      <c r="E577" s="481">
        <v>4</v>
      </c>
      <c r="F577" s="99" t="s">
        <v>542</v>
      </c>
      <c r="H577" s="99">
        <f>'Справка 5'!G39</f>
        <v>0</v>
      </c>
    </row>
    <row r="578" spans="1:8">
      <c r="A578" s="99" t="str">
        <f t="shared" si="36"/>
        <v>"ЮРИЙ ГАГАРИН" АД</v>
      </c>
      <c r="B578" s="99" t="str">
        <f t="shared" si="37"/>
        <v>825203984</v>
      </c>
      <c r="C578" s="549">
        <f t="shared" si="38"/>
        <v>43281</v>
      </c>
      <c r="D578" s="99" t="s">
        <v>578</v>
      </c>
      <c r="E578" s="481">
        <v>4</v>
      </c>
      <c r="F578" s="99" t="s">
        <v>803</v>
      </c>
      <c r="H578" s="99">
        <f>'Справка 5'!G40</f>
        <v>0</v>
      </c>
    </row>
    <row r="579" spans="1:8">
      <c r="A579" s="99" t="str">
        <f t="shared" si="36"/>
        <v>"ЮРИЙ ГАГАРИН" АД</v>
      </c>
      <c r="B579" s="99" t="str">
        <f t="shared" si="37"/>
        <v>825203984</v>
      </c>
      <c r="C579" s="549">
        <f t="shared" si="38"/>
        <v>43281</v>
      </c>
      <c r="D579" s="99" t="s">
        <v>581</v>
      </c>
      <c r="E579" s="481">
        <v>4</v>
      </c>
      <c r="F579" s="99" t="s">
        <v>580</v>
      </c>
      <c r="H579" s="99">
        <f>'Справка 5'!G41</f>
        <v>364</v>
      </c>
    </row>
    <row r="580" spans="1:8">
      <c r="A580" s="99" t="str">
        <f t="shared" si="36"/>
        <v>"ЮРИЙ ГАГАРИН" АД</v>
      </c>
      <c r="B580" s="99" t="str">
        <f t="shared" si="37"/>
        <v>825203984</v>
      </c>
      <c r="C580" s="549">
        <f t="shared" si="38"/>
        <v>43281</v>
      </c>
      <c r="D580" s="99" t="s">
        <v>583</v>
      </c>
      <c r="E580" s="481">
        <v>4</v>
      </c>
      <c r="F580" s="99" t="s">
        <v>582</v>
      </c>
      <c r="H580" s="99">
        <f>'Справка 5'!G42</f>
        <v>116604</v>
      </c>
    </row>
    <row r="581" spans="1:8">
      <c r="A581" s="99" t="str">
        <f t="shared" si="36"/>
        <v>"ЮРИЙ ГАГАРИН" АД</v>
      </c>
      <c r="B581" s="99" t="str">
        <f t="shared" si="37"/>
        <v>825203984</v>
      </c>
      <c r="C581" s="549">
        <f t="shared" si="38"/>
        <v>43281</v>
      </c>
      <c r="D581" s="99" t="s">
        <v>523</v>
      </c>
      <c r="E581" s="481">
        <v>5</v>
      </c>
      <c r="F581" s="99" t="s">
        <v>522</v>
      </c>
      <c r="H581" s="99">
        <f>'Справка 5'!H11</f>
        <v>0</v>
      </c>
    </row>
    <row r="582" spans="1:8">
      <c r="A582" s="99" t="str">
        <f t="shared" si="36"/>
        <v>"ЮРИЙ ГАГАРИН" АД</v>
      </c>
      <c r="B582" s="99" t="str">
        <f t="shared" si="37"/>
        <v>825203984</v>
      </c>
      <c r="C582" s="549">
        <f t="shared" si="38"/>
        <v>43281</v>
      </c>
      <c r="D582" s="99" t="s">
        <v>526</v>
      </c>
      <c r="E582" s="481">
        <v>5</v>
      </c>
      <c r="F582" s="99" t="s">
        <v>525</v>
      </c>
      <c r="H582" s="99">
        <f>'Справка 5'!H12</f>
        <v>0</v>
      </c>
    </row>
    <row r="583" spans="1:8">
      <c r="A583" s="99" t="str">
        <f t="shared" si="36"/>
        <v>"ЮРИЙ ГАГАРИН" АД</v>
      </c>
      <c r="B583" s="99" t="str">
        <f t="shared" si="37"/>
        <v>825203984</v>
      </c>
      <c r="C583" s="549">
        <f t="shared" si="38"/>
        <v>43281</v>
      </c>
      <c r="D583" s="99" t="s">
        <v>529</v>
      </c>
      <c r="E583" s="481">
        <v>5</v>
      </c>
      <c r="F583" s="99" t="s">
        <v>528</v>
      </c>
      <c r="H583" s="99">
        <f>'Справка 5'!H13</f>
        <v>0</v>
      </c>
    </row>
    <row r="584" spans="1:8">
      <c r="A584" s="99" t="str">
        <f t="shared" si="36"/>
        <v>"ЮРИЙ ГАГАРИН" АД</v>
      </c>
      <c r="B584" s="99" t="str">
        <f t="shared" si="37"/>
        <v>825203984</v>
      </c>
      <c r="C584" s="549">
        <f t="shared" si="38"/>
        <v>43281</v>
      </c>
      <c r="D584" s="99" t="s">
        <v>532</v>
      </c>
      <c r="E584" s="481">
        <v>5</v>
      </c>
      <c r="F584" s="99" t="s">
        <v>531</v>
      </c>
      <c r="H584" s="99">
        <f>'Справка 5'!H14</f>
        <v>0</v>
      </c>
    </row>
    <row r="585" spans="1:8">
      <c r="A585" s="99" t="str">
        <f t="shared" si="36"/>
        <v>"ЮРИЙ ГАГАРИН" АД</v>
      </c>
      <c r="B585" s="99" t="str">
        <f t="shared" si="37"/>
        <v>825203984</v>
      </c>
      <c r="C585" s="549">
        <f t="shared" si="38"/>
        <v>43281</v>
      </c>
      <c r="D585" s="99" t="s">
        <v>535</v>
      </c>
      <c r="E585" s="481">
        <v>5</v>
      </c>
      <c r="F585" s="99" t="s">
        <v>534</v>
      </c>
      <c r="H585" s="99">
        <f>'Справка 5'!H15</f>
        <v>0</v>
      </c>
    </row>
    <row r="586" spans="1:8">
      <c r="A586" s="99" t="str">
        <f t="shared" si="36"/>
        <v>"ЮРИЙ ГАГАРИН" АД</v>
      </c>
      <c r="B586" s="99" t="str">
        <f t="shared" si="37"/>
        <v>825203984</v>
      </c>
      <c r="C586" s="549">
        <f t="shared" si="38"/>
        <v>43281</v>
      </c>
      <c r="D586" s="99" t="s">
        <v>537</v>
      </c>
      <c r="E586" s="481">
        <v>5</v>
      </c>
      <c r="F586" s="99" t="s">
        <v>536</v>
      </c>
      <c r="H586" s="99">
        <f>'Справка 5'!H16</f>
        <v>0</v>
      </c>
    </row>
    <row r="587" spans="1:8">
      <c r="A587" s="99" t="str">
        <f t="shared" si="36"/>
        <v>"ЮРИЙ ГАГАРИН" АД</v>
      </c>
      <c r="B587" s="99" t="str">
        <f t="shared" si="37"/>
        <v>825203984</v>
      </c>
      <c r="C587" s="549">
        <f t="shared" si="38"/>
        <v>43281</v>
      </c>
      <c r="D587" s="99" t="s">
        <v>540</v>
      </c>
      <c r="E587" s="481">
        <v>5</v>
      </c>
      <c r="F587" s="99" t="s">
        <v>539</v>
      </c>
      <c r="H587" s="99">
        <f>'Справка 5'!H17</f>
        <v>0</v>
      </c>
    </row>
    <row r="588" spans="1:8">
      <c r="A588" s="99" t="str">
        <f t="shared" si="36"/>
        <v>"ЮРИЙ ГАГАРИН" АД</v>
      </c>
      <c r="B588" s="99" t="str">
        <f t="shared" si="37"/>
        <v>825203984</v>
      </c>
      <c r="C588" s="549">
        <f t="shared" si="38"/>
        <v>43281</v>
      </c>
      <c r="D588" s="99" t="s">
        <v>543</v>
      </c>
      <c r="E588" s="481">
        <v>5</v>
      </c>
      <c r="F588" s="99" t="s">
        <v>542</v>
      </c>
      <c r="H588" s="99">
        <f>'Справка 5'!H18</f>
        <v>0</v>
      </c>
    </row>
    <row r="589" spans="1:8">
      <c r="A589" s="99" t="str">
        <f t="shared" ref="A589:A652" si="39">pdeName</f>
        <v>"ЮРИЙ ГАГАРИН" АД</v>
      </c>
      <c r="B589" s="99" t="str">
        <f t="shared" ref="B589:B652" si="40">pdeBulstat</f>
        <v>825203984</v>
      </c>
      <c r="C589" s="549">
        <f t="shared" ref="C589:C652" si="41">endDate</f>
        <v>43281</v>
      </c>
      <c r="D589" s="99" t="s">
        <v>545</v>
      </c>
      <c r="E589" s="481">
        <v>5</v>
      </c>
      <c r="F589" s="99" t="s">
        <v>804</v>
      </c>
      <c r="H589" s="99">
        <f>'Справка 5'!H19</f>
        <v>0</v>
      </c>
    </row>
    <row r="590" spans="1:8">
      <c r="A590" s="99" t="str">
        <f t="shared" si="39"/>
        <v>"ЮРИЙ ГАГАРИН" АД</v>
      </c>
      <c r="B590" s="99" t="str">
        <f t="shared" si="40"/>
        <v>825203984</v>
      </c>
      <c r="C590" s="549">
        <f t="shared" si="41"/>
        <v>43281</v>
      </c>
      <c r="D590" s="99" t="s">
        <v>547</v>
      </c>
      <c r="E590" s="481">
        <v>5</v>
      </c>
      <c r="F590" s="99" t="s">
        <v>546</v>
      </c>
      <c r="H590" s="99">
        <f>'Справка 5'!H20</f>
        <v>0</v>
      </c>
    </row>
    <row r="591" spans="1:8">
      <c r="A591" s="99" t="str">
        <f t="shared" si="39"/>
        <v>"ЮРИЙ ГАГАРИН" АД</v>
      </c>
      <c r="B591" s="99" t="str">
        <f t="shared" si="40"/>
        <v>825203984</v>
      </c>
      <c r="C591" s="549">
        <f t="shared" si="41"/>
        <v>43281</v>
      </c>
      <c r="D591" s="99" t="s">
        <v>549</v>
      </c>
      <c r="E591" s="481">
        <v>5</v>
      </c>
      <c r="F591" s="99" t="s">
        <v>548</v>
      </c>
      <c r="H591" s="99">
        <f>'Справка 5'!H21</f>
        <v>0</v>
      </c>
    </row>
    <row r="592" spans="1:8">
      <c r="A592" s="99" t="str">
        <f t="shared" si="39"/>
        <v>"ЮРИЙ ГАГАРИН" АД</v>
      </c>
      <c r="B592" s="99" t="str">
        <f t="shared" si="40"/>
        <v>825203984</v>
      </c>
      <c r="C592" s="549">
        <f t="shared" si="41"/>
        <v>43281</v>
      </c>
      <c r="D592" s="99" t="s">
        <v>553</v>
      </c>
      <c r="E592" s="481">
        <v>5</v>
      </c>
      <c r="F592" s="99" t="s">
        <v>552</v>
      </c>
      <c r="H592" s="99">
        <f>'Справка 5'!H23</f>
        <v>0</v>
      </c>
    </row>
    <row r="593" spans="1:8">
      <c r="A593" s="99" t="str">
        <f t="shared" si="39"/>
        <v>"ЮРИЙ ГАГАРИН" АД</v>
      </c>
      <c r="B593" s="99" t="str">
        <f t="shared" si="40"/>
        <v>825203984</v>
      </c>
      <c r="C593" s="549">
        <f t="shared" si="41"/>
        <v>43281</v>
      </c>
      <c r="D593" s="99" t="s">
        <v>555</v>
      </c>
      <c r="E593" s="481">
        <v>5</v>
      </c>
      <c r="F593" s="99" t="s">
        <v>554</v>
      </c>
      <c r="H593" s="99">
        <f>'Справка 5'!H24</f>
        <v>0</v>
      </c>
    </row>
    <row r="594" spans="1:8">
      <c r="A594" s="99" t="str">
        <f t="shared" si="39"/>
        <v>"ЮРИЙ ГАГАРИН" АД</v>
      </c>
      <c r="B594" s="99" t="str">
        <f t="shared" si="40"/>
        <v>825203984</v>
      </c>
      <c r="C594" s="549">
        <f t="shared" si="41"/>
        <v>43281</v>
      </c>
      <c r="D594" s="99" t="s">
        <v>557</v>
      </c>
      <c r="E594" s="481">
        <v>5</v>
      </c>
      <c r="F594" s="99" t="s">
        <v>556</v>
      </c>
      <c r="H594" s="99">
        <f>'Справка 5'!H25</f>
        <v>0</v>
      </c>
    </row>
    <row r="595" spans="1:8">
      <c r="A595" s="99" t="str">
        <f t="shared" si="39"/>
        <v>"ЮРИЙ ГАГАРИН" АД</v>
      </c>
      <c r="B595" s="99" t="str">
        <f t="shared" si="40"/>
        <v>825203984</v>
      </c>
      <c r="C595" s="549">
        <f t="shared" si="41"/>
        <v>43281</v>
      </c>
      <c r="D595" s="99" t="s">
        <v>558</v>
      </c>
      <c r="E595" s="481">
        <v>5</v>
      </c>
      <c r="F595" s="99" t="s">
        <v>542</v>
      </c>
      <c r="H595" s="99">
        <f>'Справка 5'!H26</f>
        <v>0</v>
      </c>
    </row>
    <row r="596" spans="1:8">
      <c r="A596" s="99" t="str">
        <f t="shared" si="39"/>
        <v>"ЮРИЙ ГАГАРИН" АД</v>
      </c>
      <c r="B596" s="99" t="str">
        <f t="shared" si="40"/>
        <v>825203984</v>
      </c>
      <c r="C596" s="549">
        <f t="shared" si="41"/>
        <v>43281</v>
      </c>
      <c r="D596" s="99" t="s">
        <v>560</v>
      </c>
      <c r="E596" s="481">
        <v>5</v>
      </c>
      <c r="F596" s="99" t="s">
        <v>838</v>
      </c>
      <c r="H596" s="99">
        <f>'Справка 5'!H27</f>
        <v>0</v>
      </c>
    </row>
    <row r="597" spans="1:8">
      <c r="A597" s="99" t="str">
        <f t="shared" si="39"/>
        <v>"ЮРИЙ ГАГАРИН" АД</v>
      </c>
      <c r="B597" s="99" t="str">
        <f t="shared" si="40"/>
        <v>825203984</v>
      </c>
      <c r="C597" s="549">
        <f t="shared" si="41"/>
        <v>43281</v>
      </c>
      <c r="D597" s="99" t="s">
        <v>562</v>
      </c>
      <c r="E597" s="481">
        <v>5</v>
      </c>
      <c r="F597" s="99" t="s">
        <v>561</v>
      </c>
      <c r="H597" s="99">
        <f>'Справка 5'!H29</f>
        <v>0</v>
      </c>
    </row>
    <row r="598" spans="1:8">
      <c r="A598" s="99" t="str">
        <f t="shared" si="39"/>
        <v>"ЮРИЙ ГАГАРИН" АД</v>
      </c>
      <c r="B598" s="99" t="str">
        <f t="shared" si="40"/>
        <v>825203984</v>
      </c>
      <c r="C598" s="549">
        <f t="shared" si="41"/>
        <v>43281</v>
      </c>
      <c r="D598" s="99" t="s">
        <v>563</v>
      </c>
      <c r="E598" s="481">
        <v>5</v>
      </c>
      <c r="F598" s="99" t="s">
        <v>108</v>
      </c>
      <c r="H598" s="99">
        <f>'Справка 5'!H30</f>
        <v>0</v>
      </c>
    </row>
    <row r="599" spans="1:8">
      <c r="A599" s="99" t="str">
        <f t="shared" si="39"/>
        <v>"ЮРИЙ ГАГАРИН" АД</v>
      </c>
      <c r="B599" s="99" t="str">
        <f t="shared" si="40"/>
        <v>825203984</v>
      </c>
      <c r="C599" s="549">
        <f t="shared" si="41"/>
        <v>43281</v>
      </c>
      <c r="D599" s="99" t="s">
        <v>564</v>
      </c>
      <c r="E599" s="481">
        <v>5</v>
      </c>
      <c r="F599" s="99" t="s">
        <v>110</v>
      </c>
      <c r="H599" s="99">
        <f>'Справка 5'!H31</f>
        <v>0</v>
      </c>
    </row>
    <row r="600" spans="1:8">
      <c r="A600" s="99" t="str">
        <f t="shared" si="39"/>
        <v>"ЮРИЙ ГАГАРИН" АД</v>
      </c>
      <c r="B600" s="99" t="str">
        <f t="shared" si="40"/>
        <v>825203984</v>
      </c>
      <c r="C600" s="549">
        <f t="shared" si="41"/>
        <v>43281</v>
      </c>
      <c r="D600" s="99" t="s">
        <v>565</v>
      </c>
      <c r="E600" s="481">
        <v>5</v>
      </c>
      <c r="F600" s="99" t="s">
        <v>113</v>
      </c>
      <c r="H600" s="99">
        <f>'Справка 5'!H32</f>
        <v>0</v>
      </c>
    </row>
    <row r="601" spans="1:8">
      <c r="A601" s="99" t="str">
        <f t="shared" si="39"/>
        <v>"ЮРИЙ ГАГАРИН" АД</v>
      </c>
      <c r="B601" s="99" t="str">
        <f t="shared" si="40"/>
        <v>825203984</v>
      </c>
      <c r="C601" s="549">
        <f t="shared" si="41"/>
        <v>43281</v>
      </c>
      <c r="D601" s="99" t="s">
        <v>566</v>
      </c>
      <c r="E601" s="481">
        <v>5</v>
      </c>
      <c r="F601" s="99" t="s">
        <v>115</v>
      </c>
      <c r="H601" s="99">
        <f>'Справка 5'!H33</f>
        <v>0</v>
      </c>
    </row>
    <row r="602" spans="1:8">
      <c r="A602" s="99" t="str">
        <f t="shared" si="39"/>
        <v>"ЮРИЙ ГАГАРИН" АД</v>
      </c>
      <c r="B602" s="99" t="str">
        <f t="shared" si="40"/>
        <v>825203984</v>
      </c>
      <c r="C602" s="549">
        <f t="shared" si="41"/>
        <v>43281</v>
      </c>
      <c r="D602" s="99" t="s">
        <v>568</v>
      </c>
      <c r="E602" s="481">
        <v>5</v>
      </c>
      <c r="F602" s="99" t="s">
        <v>567</v>
      </c>
      <c r="H602" s="99">
        <f>'Справка 5'!H34</f>
        <v>0</v>
      </c>
    </row>
    <row r="603" spans="1:8">
      <c r="A603" s="99" t="str">
        <f t="shared" si="39"/>
        <v>"ЮРИЙ ГАГАРИН" АД</v>
      </c>
      <c r="B603" s="99" t="str">
        <f t="shared" si="40"/>
        <v>825203984</v>
      </c>
      <c r="C603" s="549">
        <f t="shared" si="41"/>
        <v>43281</v>
      </c>
      <c r="D603" s="99" t="s">
        <v>569</v>
      </c>
      <c r="E603" s="481">
        <v>5</v>
      </c>
      <c r="F603" s="99" t="s">
        <v>121</v>
      </c>
      <c r="H603" s="99">
        <f>'Справка 5'!H35</f>
        <v>0</v>
      </c>
    </row>
    <row r="604" spans="1:8">
      <c r="A604" s="99" t="str">
        <f t="shared" si="39"/>
        <v>"ЮРИЙ ГАГАРИН" АД</v>
      </c>
      <c r="B604" s="99" t="str">
        <f t="shared" si="40"/>
        <v>825203984</v>
      </c>
      <c r="C604" s="549">
        <f t="shared" si="41"/>
        <v>43281</v>
      </c>
      <c r="D604" s="99" t="s">
        <v>571</v>
      </c>
      <c r="E604" s="481">
        <v>5</v>
      </c>
      <c r="F604" s="99" t="s">
        <v>570</v>
      </c>
      <c r="H604" s="99">
        <f>'Справка 5'!H36</f>
        <v>0</v>
      </c>
    </row>
    <row r="605" spans="1:8">
      <c r="A605" s="99" t="str">
        <f t="shared" si="39"/>
        <v>"ЮРИЙ ГАГАРИН" АД</v>
      </c>
      <c r="B605" s="99" t="str">
        <f t="shared" si="40"/>
        <v>825203984</v>
      </c>
      <c r="C605" s="549">
        <f t="shared" si="41"/>
        <v>43281</v>
      </c>
      <c r="D605" s="99" t="s">
        <v>573</v>
      </c>
      <c r="E605" s="481">
        <v>5</v>
      </c>
      <c r="F605" s="99" t="s">
        <v>572</v>
      </c>
      <c r="H605" s="99">
        <f>'Справка 5'!H37</f>
        <v>0</v>
      </c>
    </row>
    <row r="606" spans="1:8">
      <c r="A606" s="99" t="str">
        <f t="shared" si="39"/>
        <v>"ЮРИЙ ГАГАРИН" АД</v>
      </c>
      <c r="B606" s="99" t="str">
        <f t="shared" si="40"/>
        <v>825203984</v>
      </c>
      <c r="C606" s="549">
        <f t="shared" si="41"/>
        <v>43281</v>
      </c>
      <c r="D606" s="99" t="s">
        <v>575</v>
      </c>
      <c r="E606" s="481">
        <v>5</v>
      </c>
      <c r="F606" s="99" t="s">
        <v>574</v>
      </c>
      <c r="H606" s="99">
        <f>'Справка 5'!H38</f>
        <v>0</v>
      </c>
    </row>
    <row r="607" spans="1:8">
      <c r="A607" s="99" t="str">
        <f t="shared" si="39"/>
        <v>"ЮРИЙ ГАГАРИН" АД</v>
      </c>
      <c r="B607" s="99" t="str">
        <f t="shared" si="40"/>
        <v>825203984</v>
      </c>
      <c r="C607" s="549">
        <f t="shared" si="41"/>
        <v>43281</v>
      </c>
      <c r="D607" s="99" t="s">
        <v>576</v>
      </c>
      <c r="E607" s="481">
        <v>5</v>
      </c>
      <c r="F607" s="99" t="s">
        <v>542</v>
      </c>
      <c r="H607" s="99">
        <f>'Справка 5'!H39</f>
        <v>0</v>
      </c>
    </row>
    <row r="608" spans="1:8">
      <c r="A608" s="99" t="str">
        <f t="shared" si="39"/>
        <v>"ЮРИЙ ГАГАРИН" АД</v>
      </c>
      <c r="B608" s="99" t="str">
        <f t="shared" si="40"/>
        <v>825203984</v>
      </c>
      <c r="C608" s="549">
        <f t="shared" si="41"/>
        <v>43281</v>
      </c>
      <c r="D608" s="99" t="s">
        <v>578</v>
      </c>
      <c r="E608" s="481">
        <v>5</v>
      </c>
      <c r="F608" s="99" t="s">
        <v>803</v>
      </c>
      <c r="H608" s="99">
        <f>'Справка 5'!H40</f>
        <v>0</v>
      </c>
    </row>
    <row r="609" spans="1:8">
      <c r="A609" s="99" t="str">
        <f t="shared" si="39"/>
        <v>"ЮРИЙ ГАГАРИН" АД</v>
      </c>
      <c r="B609" s="99" t="str">
        <f t="shared" si="40"/>
        <v>825203984</v>
      </c>
      <c r="C609" s="549">
        <f t="shared" si="41"/>
        <v>43281</v>
      </c>
      <c r="D609" s="99" t="s">
        <v>581</v>
      </c>
      <c r="E609" s="481">
        <v>5</v>
      </c>
      <c r="F609" s="99" t="s">
        <v>580</v>
      </c>
      <c r="H609" s="99">
        <f>'Справка 5'!H41</f>
        <v>0</v>
      </c>
    </row>
    <row r="610" spans="1:8">
      <c r="A610" s="99" t="str">
        <f t="shared" si="39"/>
        <v>"ЮРИЙ ГАГАРИН" АД</v>
      </c>
      <c r="B610" s="99" t="str">
        <f t="shared" si="40"/>
        <v>825203984</v>
      </c>
      <c r="C610" s="549">
        <f t="shared" si="41"/>
        <v>43281</v>
      </c>
      <c r="D610" s="99" t="s">
        <v>583</v>
      </c>
      <c r="E610" s="481">
        <v>5</v>
      </c>
      <c r="F610" s="99" t="s">
        <v>582</v>
      </c>
      <c r="H610" s="99">
        <f>'Справка 5'!H42</f>
        <v>0</v>
      </c>
    </row>
    <row r="611" spans="1:8">
      <c r="A611" s="99" t="str">
        <f t="shared" si="39"/>
        <v>"ЮРИЙ ГАГАРИН" АД</v>
      </c>
      <c r="B611" s="99" t="str">
        <f t="shared" si="40"/>
        <v>825203984</v>
      </c>
      <c r="C611" s="549">
        <f t="shared" si="41"/>
        <v>43281</v>
      </c>
      <c r="D611" s="99" t="s">
        <v>523</v>
      </c>
      <c r="E611" s="481">
        <v>6</v>
      </c>
      <c r="F611" s="99" t="s">
        <v>522</v>
      </c>
      <c r="H611" s="99">
        <f>'Справка 5'!I11</f>
        <v>0</v>
      </c>
    </row>
    <row r="612" spans="1:8">
      <c r="A612" s="99" t="str">
        <f t="shared" si="39"/>
        <v>"ЮРИЙ ГАГАРИН" АД</v>
      </c>
      <c r="B612" s="99" t="str">
        <f t="shared" si="40"/>
        <v>825203984</v>
      </c>
      <c r="C612" s="549">
        <f t="shared" si="41"/>
        <v>43281</v>
      </c>
      <c r="D612" s="99" t="s">
        <v>526</v>
      </c>
      <c r="E612" s="481">
        <v>6</v>
      </c>
      <c r="F612" s="99" t="s">
        <v>525</v>
      </c>
      <c r="H612" s="99">
        <f>'Справка 5'!I12</f>
        <v>0</v>
      </c>
    </row>
    <row r="613" spans="1:8">
      <c r="A613" s="99" t="str">
        <f t="shared" si="39"/>
        <v>"ЮРИЙ ГАГАРИН" АД</v>
      </c>
      <c r="B613" s="99" t="str">
        <f t="shared" si="40"/>
        <v>825203984</v>
      </c>
      <c r="C613" s="549">
        <f t="shared" si="41"/>
        <v>43281</v>
      </c>
      <c r="D613" s="99" t="s">
        <v>529</v>
      </c>
      <c r="E613" s="481">
        <v>6</v>
      </c>
      <c r="F613" s="99" t="s">
        <v>528</v>
      </c>
      <c r="H613" s="99">
        <f>'Справка 5'!I13</f>
        <v>3145</v>
      </c>
    </row>
    <row r="614" spans="1:8">
      <c r="A614" s="99" t="str">
        <f t="shared" si="39"/>
        <v>"ЮРИЙ ГАГАРИН" АД</v>
      </c>
      <c r="B614" s="99" t="str">
        <f t="shared" si="40"/>
        <v>825203984</v>
      </c>
      <c r="C614" s="549">
        <f t="shared" si="41"/>
        <v>43281</v>
      </c>
      <c r="D614" s="99" t="s">
        <v>532</v>
      </c>
      <c r="E614" s="481">
        <v>6</v>
      </c>
      <c r="F614" s="99" t="s">
        <v>531</v>
      </c>
      <c r="H614" s="99">
        <f>'Справка 5'!I14</f>
        <v>0</v>
      </c>
    </row>
    <row r="615" spans="1:8">
      <c r="A615" s="99" t="str">
        <f t="shared" si="39"/>
        <v>"ЮРИЙ ГАГАРИН" АД</v>
      </c>
      <c r="B615" s="99" t="str">
        <f t="shared" si="40"/>
        <v>825203984</v>
      </c>
      <c r="C615" s="549">
        <f t="shared" si="41"/>
        <v>43281</v>
      </c>
      <c r="D615" s="99" t="s">
        <v>535</v>
      </c>
      <c r="E615" s="481">
        <v>6</v>
      </c>
      <c r="F615" s="99" t="s">
        <v>534</v>
      </c>
      <c r="H615" s="99">
        <f>'Справка 5'!I15</f>
        <v>0</v>
      </c>
    </row>
    <row r="616" spans="1:8">
      <c r="A616" s="99" t="str">
        <f t="shared" si="39"/>
        <v>"ЮРИЙ ГАГАРИН" АД</v>
      </c>
      <c r="B616" s="99" t="str">
        <f t="shared" si="40"/>
        <v>825203984</v>
      </c>
      <c r="C616" s="549">
        <f t="shared" si="41"/>
        <v>43281</v>
      </c>
      <c r="D616" s="99" t="s">
        <v>537</v>
      </c>
      <c r="E616" s="481">
        <v>6</v>
      </c>
      <c r="F616" s="99" t="s">
        <v>536</v>
      </c>
      <c r="H616" s="99">
        <f>'Справка 5'!I16</f>
        <v>0</v>
      </c>
    </row>
    <row r="617" spans="1:8">
      <c r="A617" s="99" t="str">
        <f t="shared" si="39"/>
        <v>"ЮРИЙ ГАГАРИН" АД</v>
      </c>
      <c r="B617" s="99" t="str">
        <f t="shared" si="40"/>
        <v>825203984</v>
      </c>
      <c r="C617" s="549">
        <f t="shared" si="41"/>
        <v>43281</v>
      </c>
      <c r="D617" s="99" t="s">
        <v>540</v>
      </c>
      <c r="E617" s="481">
        <v>6</v>
      </c>
      <c r="F617" s="99" t="s">
        <v>539</v>
      </c>
      <c r="H617" s="99">
        <f>'Справка 5'!I17</f>
        <v>0</v>
      </c>
    </row>
    <row r="618" spans="1:8">
      <c r="A618" s="99" t="str">
        <f t="shared" si="39"/>
        <v>"ЮРИЙ ГАГАРИН" АД</v>
      </c>
      <c r="B618" s="99" t="str">
        <f t="shared" si="40"/>
        <v>825203984</v>
      </c>
      <c r="C618" s="549">
        <f t="shared" si="41"/>
        <v>43281</v>
      </c>
      <c r="D618" s="99" t="s">
        <v>543</v>
      </c>
      <c r="E618" s="481">
        <v>6</v>
      </c>
      <c r="F618" s="99" t="s">
        <v>542</v>
      </c>
      <c r="H618" s="99">
        <f>'Справка 5'!I18</f>
        <v>0</v>
      </c>
    </row>
    <row r="619" spans="1:8">
      <c r="A619" s="99" t="str">
        <f t="shared" si="39"/>
        <v>"ЮРИЙ ГАГАРИН" АД</v>
      </c>
      <c r="B619" s="99" t="str">
        <f t="shared" si="40"/>
        <v>825203984</v>
      </c>
      <c r="C619" s="549">
        <f t="shared" si="41"/>
        <v>43281</v>
      </c>
      <c r="D619" s="99" t="s">
        <v>545</v>
      </c>
      <c r="E619" s="481">
        <v>6</v>
      </c>
      <c r="F619" s="99" t="s">
        <v>804</v>
      </c>
      <c r="H619" s="99">
        <f>'Справка 5'!I19</f>
        <v>3145</v>
      </c>
    </row>
    <row r="620" spans="1:8">
      <c r="A620" s="99" t="str">
        <f t="shared" si="39"/>
        <v>"ЮРИЙ ГАГАРИН" АД</v>
      </c>
      <c r="B620" s="99" t="str">
        <f t="shared" si="40"/>
        <v>825203984</v>
      </c>
      <c r="C620" s="549">
        <f t="shared" si="41"/>
        <v>43281</v>
      </c>
      <c r="D620" s="99" t="s">
        <v>547</v>
      </c>
      <c r="E620" s="481">
        <v>6</v>
      </c>
      <c r="F620" s="99" t="s">
        <v>546</v>
      </c>
      <c r="H620" s="99">
        <f>'Справка 5'!I20</f>
        <v>0</v>
      </c>
    </row>
    <row r="621" spans="1:8">
      <c r="A621" s="99" t="str">
        <f t="shared" si="39"/>
        <v>"ЮРИЙ ГАГАРИН" АД</v>
      </c>
      <c r="B621" s="99" t="str">
        <f t="shared" si="40"/>
        <v>825203984</v>
      </c>
      <c r="C621" s="549">
        <f t="shared" si="41"/>
        <v>43281</v>
      </c>
      <c r="D621" s="99" t="s">
        <v>549</v>
      </c>
      <c r="E621" s="481">
        <v>6</v>
      </c>
      <c r="F621" s="99" t="s">
        <v>548</v>
      </c>
      <c r="H621" s="99">
        <f>'Справка 5'!I21</f>
        <v>0</v>
      </c>
    </row>
    <row r="622" spans="1:8">
      <c r="A622" s="99" t="str">
        <f t="shared" si="39"/>
        <v>"ЮРИЙ ГАГАРИН" АД</v>
      </c>
      <c r="B622" s="99" t="str">
        <f t="shared" si="40"/>
        <v>825203984</v>
      </c>
      <c r="C622" s="549">
        <f t="shared" si="41"/>
        <v>43281</v>
      </c>
      <c r="D622" s="99" t="s">
        <v>553</v>
      </c>
      <c r="E622" s="481">
        <v>6</v>
      </c>
      <c r="F622" s="99" t="s">
        <v>552</v>
      </c>
      <c r="H622" s="99">
        <f>'Справка 5'!I23</f>
        <v>0</v>
      </c>
    </row>
    <row r="623" spans="1:8">
      <c r="A623" s="99" t="str">
        <f t="shared" si="39"/>
        <v>"ЮРИЙ ГАГАРИН" АД</v>
      </c>
      <c r="B623" s="99" t="str">
        <f t="shared" si="40"/>
        <v>825203984</v>
      </c>
      <c r="C623" s="549">
        <f t="shared" si="41"/>
        <v>43281</v>
      </c>
      <c r="D623" s="99" t="s">
        <v>555</v>
      </c>
      <c r="E623" s="481">
        <v>6</v>
      </c>
      <c r="F623" s="99" t="s">
        <v>554</v>
      </c>
      <c r="H623" s="99">
        <f>'Справка 5'!I24</f>
        <v>0</v>
      </c>
    </row>
    <row r="624" spans="1:8">
      <c r="A624" s="99" t="str">
        <f t="shared" si="39"/>
        <v>"ЮРИЙ ГАГАРИН" АД</v>
      </c>
      <c r="B624" s="99" t="str">
        <f t="shared" si="40"/>
        <v>825203984</v>
      </c>
      <c r="C624" s="549">
        <f t="shared" si="41"/>
        <v>43281</v>
      </c>
      <c r="D624" s="99" t="s">
        <v>557</v>
      </c>
      <c r="E624" s="481">
        <v>6</v>
      </c>
      <c r="F624" s="99" t="s">
        <v>556</v>
      </c>
      <c r="H624" s="99">
        <f>'Справка 5'!I25</f>
        <v>0</v>
      </c>
    </row>
    <row r="625" spans="1:8">
      <c r="A625" s="99" t="str">
        <f t="shared" si="39"/>
        <v>"ЮРИЙ ГАГАРИН" АД</v>
      </c>
      <c r="B625" s="99" t="str">
        <f t="shared" si="40"/>
        <v>825203984</v>
      </c>
      <c r="C625" s="549">
        <f t="shared" si="41"/>
        <v>43281</v>
      </c>
      <c r="D625" s="99" t="s">
        <v>558</v>
      </c>
      <c r="E625" s="481">
        <v>6</v>
      </c>
      <c r="F625" s="99" t="s">
        <v>542</v>
      </c>
      <c r="H625" s="99">
        <f>'Справка 5'!I26</f>
        <v>0</v>
      </c>
    </row>
    <row r="626" spans="1:8">
      <c r="A626" s="99" t="str">
        <f t="shared" si="39"/>
        <v>"ЮРИЙ ГАГАРИН" АД</v>
      </c>
      <c r="B626" s="99" t="str">
        <f t="shared" si="40"/>
        <v>825203984</v>
      </c>
      <c r="C626" s="549">
        <f t="shared" si="41"/>
        <v>43281</v>
      </c>
      <c r="D626" s="99" t="s">
        <v>560</v>
      </c>
      <c r="E626" s="481">
        <v>6</v>
      </c>
      <c r="F626" s="99" t="s">
        <v>838</v>
      </c>
      <c r="H626" s="99">
        <f>'Справка 5'!I27</f>
        <v>0</v>
      </c>
    </row>
    <row r="627" spans="1:8">
      <c r="A627" s="99" t="str">
        <f t="shared" si="39"/>
        <v>"ЮРИЙ ГАГАРИН" АД</v>
      </c>
      <c r="B627" s="99" t="str">
        <f t="shared" si="40"/>
        <v>825203984</v>
      </c>
      <c r="C627" s="549">
        <f t="shared" si="41"/>
        <v>43281</v>
      </c>
      <c r="D627" s="99" t="s">
        <v>562</v>
      </c>
      <c r="E627" s="481">
        <v>6</v>
      </c>
      <c r="F627" s="99" t="s">
        <v>561</v>
      </c>
      <c r="H627" s="99">
        <f>'Справка 5'!I29</f>
        <v>0</v>
      </c>
    </row>
    <row r="628" spans="1:8">
      <c r="A628" s="99" t="str">
        <f t="shared" si="39"/>
        <v>"ЮРИЙ ГАГАРИН" АД</v>
      </c>
      <c r="B628" s="99" t="str">
        <f t="shared" si="40"/>
        <v>825203984</v>
      </c>
      <c r="C628" s="549">
        <f t="shared" si="41"/>
        <v>43281</v>
      </c>
      <c r="D628" s="99" t="s">
        <v>563</v>
      </c>
      <c r="E628" s="481">
        <v>6</v>
      </c>
      <c r="F628" s="99" t="s">
        <v>108</v>
      </c>
      <c r="H628" s="99">
        <f>'Справка 5'!I30</f>
        <v>0</v>
      </c>
    </row>
    <row r="629" spans="1:8">
      <c r="A629" s="99" t="str">
        <f t="shared" si="39"/>
        <v>"ЮРИЙ ГАГАРИН" АД</v>
      </c>
      <c r="B629" s="99" t="str">
        <f t="shared" si="40"/>
        <v>825203984</v>
      </c>
      <c r="C629" s="549">
        <f t="shared" si="41"/>
        <v>43281</v>
      </c>
      <c r="D629" s="99" t="s">
        <v>564</v>
      </c>
      <c r="E629" s="481">
        <v>6</v>
      </c>
      <c r="F629" s="99" t="s">
        <v>110</v>
      </c>
      <c r="H629" s="99">
        <f>'Справка 5'!I31</f>
        <v>0</v>
      </c>
    </row>
    <row r="630" spans="1:8">
      <c r="A630" s="99" t="str">
        <f t="shared" si="39"/>
        <v>"ЮРИЙ ГАГАРИН" АД</v>
      </c>
      <c r="B630" s="99" t="str">
        <f t="shared" si="40"/>
        <v>825203984</v>
      </c>
      <c r="C630" s="549">
        <f t="shared" si="41"/>
        <v>43281</v>
      </c>
      <c r="D630" s="99" t="s">
        <v>565</v>
      </c>
      <c r="E630" s="481">
        <v>6</v>
      </c>
      <c r="F630" s="99" t="s">
        <v>113</v>
      </c>
      <c r="H630" s="99">
        <f>'Справка 5'!I32</f>
        <v>0</v>
      </c>
    </row>
    <row r="631" spans="1:8">
      <c r="A631" s="99" t="str">
        <f t="shared" si="39"/>
        <v>"ЮРИЙ ГАГАРИН" АД</v>
      </c>
      <c r="B631" s="99" t="str">
        <f t="shared" si="40"/>
        <v>825203984</v>
      </c>
      <c r="C631" s="549">
        <f t="shared" si="41"/>
        <v>43281</v>
      </c>
      <c r="D631" s="99" t="s">
        <v>566</v>
      </c>
      <c r="E631" s="481">
        <v>6</v>
      </c>
      <c r="F631" s="99" t="s">
        <v>115</v>
      </c>
      <c r="H631" s="99">
        <f>'Справка 5'!I33</f>
        <v>0</v>
      </c>
    </row>
    <row r="632" spans="1:8">
      <c r="A632" s="99" t="str">
        <f t="shared" si="39"/>
        <v>"ЮРИЙ ГАГАРИН" АД</v>
      </c>
      <c r="B632" s="99" t="str">
        <f t="shared" si="40"/>
        <v>825203984</v>
      </c>
      <c r="C632" s="549">
        <f t="shared" si="41"/>
        <v>43281</v>
      </c>
      <c r="D632" s="99" t="s">
        <v>568</v>
      </c>
      <c r="E632" s="481">
        <v>6</v>
      </c>
      <c r="F632" s="99" t="s">
        <v>567</v>
      </c>
      <c r="H632" s="99">
        <f>'Справка 5'!I34</f>
        <v>0</v>
      </c>
    </row>
    <row r="633" spans="1:8">
      <c r="A633" s="99" t="str">
        <f t="shared" si="39"/>
        <v>"ЮРИЙ ГАГАРИН" АД</v>
      </c>
      <c r="B633" s="99" t="str">
        <f t="shared" si="40"/>
        <v>825203984</v>
      </c>
      <c r="C633" s="549">
        <f t="shared" si="41"/>
        <v>43281</v>
      </c>
      <c r="D633" s="99" t="s">
        <v>569</v>
      </c>
      <c r="E633" s="481">
        <v>6</v>
      </c>
      <c r="F633" s="99" t="s">
        <v>121</v>
      </c>
      <c r="H633" s="99">
        <f>'Справка 5'!I35</f>
        <v>0</v>
      </c>
    </row>
    <row r="634" spans="1:8">
      <c r="A634" s="99" t="str">
        <f t="shared" si="39"/>
        <v>"ЮРИЙ ГАГАРИН" АД</v>
      </c>
      <c r="B634" s="99" t="str">
        <f t="shared" si="40"/>
        <v>825203984</v>
      </c>
      <c r="C634" s="549">
        <f t="shared" si="41"/>
        <v>43281</v>
      </c>
      <c r="D634" s="99" t="s">
        <v>571</v>
      </c>
      <c r="E634" s="481">
        <v>6</v>
      </c>
      <c r="F634" s="99" t="s">
        <v>570</v>
      </c>
      <c r="H634" s="99">
        <f>'Справка 5'!I36</f>
        <v>0</v>
      </c>
    </row>
    <row r="635" spans="1:8">
      <c r="A635" s="99" t="str">
        <f t="shared" si="39"/>
        <v>"ЮРИЙ ГАГАРИН" АД</v>
      </c>
      <c r="B635" s="99" t="str">
        <f t="shared" si="40"/>
        <v>825203984</v>
      </c>
      <c r="C635" s="549">
        <f t="shared" si="41"/>
        <v>43281</v>
      </c>
      <c r="D635" s="99" t="s">
        <v>573</v>
      </c>
      <c r="E635" s="481">
        <v>6</v>
      </c>
      <c r="F635" s="99" t="s">
        <v>572</v>
      </c>
      <c r="H635" s="99">
        <f>'Справка 5'!I37</f>
        <v>0</v>
      </c>
    </row>
    <row r="636" spans="1:8">
      <c r="A636" s="99" t="str">
        <f t="shared" si="39"/>
        <v>"ЮРИЙ ГАГАРИН" АД</v>
      </c>
      <c r="B636" s="99" t="str">
        <f t="shared" si="40"/>
        <v>825203984</v>
      </c>
      <c r="C636" s="549">
        <f t="shared" si="41"/>
        <v>43281</v>
      </c>
      <c r="D636" s="99" t="s">
        <v>575</v>
      </c>
      <c r="E636" s="481">
        <v>6</v>
      </c>
      <c r="F636" s="99" t="s">
        <v>574</v>
      </c>
      <c r="H636" s="99">
        <f>'Справка 5'!I38</f>
        <v>0</v>
      </c>
    </row>
    <row r="637" spans="1:8">
      <c r="A637" s="99" t="str">
        <f t="shared" si="39"/>
        <v>"ЮРИЙ ГАГАРИН" АД</v>
      </c>
      <c r="B637" s="99" t="str">
        <f t="shared" si="40"/>
        <v>825203984</v>
      </c>
      <c r="C637" s="549">
        <f t="shared" si="41"/>
        <v>43281</v>
      </c>
      <c r="D637" s="99" t="s">
        <v>576</v>
      </c>
      <c r="E637" s="481">
        <v>6</v>
      </c>
      <c r="F637" s="99" t="s">
        <v>542</v>
      </c>
      <c r="H637" s="99">
        <f>'Справка 5'!I39</f>
        <v>0</v>
      </c>
    </row>
    <row r="638" spans="1:8">
      <c r="A638" s="99" t="str">
        <f t="shared" si="39"/>
        <v>"ЮРИЙ ГАГАРИН" АД</v>
      </c>
      <c r="B638" s="99" t="str">
        <f t="shared" si="40"/>
        <v>825203984</v>
      </c>
      <c r="C638" s="549">
        <f t="shared" si="41"/>
        <v>43281</v>
      </c>
      <c r="D638" s="99" t="s">
        <v>578</v>
      </c>
      <c r="E638" s="481">
        <v>6</v>
      </c>
      <c r="F638" s="99" t="s">
        <v>803</v>
      </c>
      <c r="H638" s="99">
        <f>'Справка 5'!I40</f>
        <v>0</v>
      </c>
    </row>
    <row r="639" spans="1:8">
      <c r="A639" s="99" t="str">
        <f t="shared" si="39"/>
        <v>"ЮРИЙ ГАГАРИН" АД</v>
      </c>
      <c r="B639" s="99" t="str">
        <f t="shared" si="40"/>
        <v>825203984</v>
      </c>
      <c r="C639" s="549">
        <f t="shared" si="41"/>
        <v>43281</v>
      </c>
      <c r="D639" s="99" t="s">
        <v>581</v>
      </c>
      <c r="E639" s="481">
        <v>6</v>
      </c>
      <c r="F639" s="99" t="s">
        <v>580</v>
      </c>
      <c r="H639" s="99">
        <f>'Справка 5'!I41</f>
        <v>0</v>
      </c>
    </row>
    <row r="640" spans="1:8">
      <c r="A640" s="99" t="str">
        <f t="shared" si="39"/>
        <v>"ЮРИЙ ГАГАРИН" АД</v>
      </c>
      <c r="B640" s="99" t="str">
        <f t="shared" si="40"/>
        <v>825203984</v>
      </c>
      <c r="C640" s="549">
        <f t="shared" si="41"/>
        <v>43281</v>
      </c>
      <c r="D640" s="99" t="s">
        <v>583</v>
      </c>
      <c r="E640" s="481">
        <v>6</v>
      </c>
      <c r="F640" s="99" t="s">
        <v>582</v>
      </c>
      <c r="H640" s="99">
        <f>'Справка 5'!I42</f>
        <v>3145</v>
      </c>
    </row>
    <row r="641" spans="1:8">
      <c r="A641" s="99" t="str">
        <f t="shared" si="39"/>
        <v>"ЮРИЙ ГАГАРИН" АД</v>
      </c>
      <c r="B641" s="99" t="str">
        <f t="shared" si="40"/>
        <v>825203984</v>
      </c>
      <c r="C641" s="549">
        <f t="shared" si="41"/>
        <v>43281</v>
      </c>
      <c r="D641" s="99" t="s">
        <v>523</v>
      </c>
      <c r="E641" s="481">
        <v>7</v>
      </c>
      <c r="F641" s="99" t="s">
        <v>522</v>
      </c>
      <c r="H641" s="99">
        <f>'Справка 5'!J11</f>
        <v>3327</v>
      </c>
    </row>
    <row r="642" spans="1:8">
      <c r="A642" s="99" t="str">
        <f t="shared" si="39"/>
        <v>"ЮРИЙ ГАГАРИН" АД</v>
      </c>
      <c r="B642" s="99" t="str">
        <f t="shared" si="40"/>
        <v>825203984</v>
      </c>
      <c r="C642" s="549">
        <f t="shared" si="41"/>
        <v>43281</v>
      </c>
      <c r="D642" s="99" t="s">
        <v>526</v>
      </c>
      <c r="E642" s="481">
        <v>7</v>
      </c>
      <c r="F642" s="99" t="s">
        <v>525</v>
      </c>
      <c r="H642" s="99">
        <f>'Справка 5'!J12</f>
        <v>12833</v>
      </c>
    </row>
    <row r="643" spans="1:8">
      <c r="A643" s="99" t="str">
        <f t="shared" si="39"/>
        <v>"ЮРИЙ ГАГАРИН" АД</v>
      </c>
      <c r="B643" s="99" t="str">
        <f t="shared" si="40"/>
        <v>825203984</v>
      </c>
      <c r="C643" s="549">
        <f t="shared" si="41"/>
        <v>43281</v>
      </c>
      <c r="D643" s="99" t="s">
        <v>529</v>
      </c>
      <c r="E643" s="481">
        <v>7</v>
      </c>
      <c r="F643" s="99" t="s">
        <v>528</v>
      </c>
      <c r="H643" s="99">
        <f>'Справка 5'!J13</f>
        <v>75136</v>
      </c>
    </row>
    <row r="644" spans="1:8">
      <c r="A644" s="99" t="str">
        <f t="shared" si="39"/>
        <v>"ЮРИЙ ГАГАРИН" АД</v>
      </c>
      <c r="B644" s="99" t="str">
        <f t="shared" si="40"/>
        <v>825203984</v>
      </c>
      <c r="C644" s="549">
        <f t="shared" si="41"/>
        <v>43281</v>
      </c>
      <c r="D644" s="99" t="s">
        <v>532</v>
      </c>
      <c r="E644" s="481">
        <v>7</v>
      </c>
      <c r="F644" s="99" t="s">
        <v>531</v>
      </c>
      <c r="H644" s="99">
        <f>'Справка 5'!J14</f>
        <v>4931</v>
      </c>
    </row>
    <row r="645" spans="1:8">
      <c r="A645" s="99" t="str">
        <f t="shared" si="39"/>
        <v>"ЮРИЙ ГАГАРИН" АД</v>
      </c>
      <c r="B645" s="99" t="str">
        <f t="shared" si="40"/>
        <v>825203984</v>
      </c>
      <c r="C645" s="549">
        <f t="shared" si="41"/>
        <v>43281</v>
      </c>
      <c r="D645" s="99" t="s">
        <v>535</v>
      </c>
      <c r="E645" s="481">
        <v>7</v>
      </c>
      <c r="F645" s="99" t="s">
        <v>534</v>
      </c>
      <c r="H645" s="99">
        <f>'Справка 5'!J15</f>
        <v>1662</v>
      </c>
    </row>
    <row r="646" spans="1:8">
      <c r="A646" s="99" t="str">
        <f t="shared" si="39"/>
        <v>"ЮРИЙ ГАГАРИН" АД</v>
      </c>
      <c r="B646" s="99" t="str">
        <f t="shared" si="40"/>
        <v>825203984</v>
      </c>
      <c r="C646" s="549">
        <f t="shared" si="41"/>
        <v>43281</v>
      </c>
      <c r="D646" s="99" t="s">
        <v>537</v>
      </c>
      <c r="E646" s="481">
        <v>7</v>
      </c>
      <c r="F646" s="99" t="s">
        <v>536</v>
      </c>
      <c r="H646" s="99">
        <f>'Справка 5'!J16</f>
        <v>1009</v>
      </c>
    </row>
    <row r="647" spans="1:8">
      <c r="A647" s="99" t="str">
        <f t="shared" si="39"/>
        <v>"ЮРИЙ ГАГАРИН" АД</v>
      </c>
      <c r="B647" s="99" t="str">
        <f t="shared" si="40"/>
        <v>825203984</v>
      </c>
      <c r="C647" s="549">
        <f t="shared" si="41"/>
        <v>43281</v>
      </c>
      <c r="D647" s="99" t="s">
        <v>540</v>
      </c>
      <c r="E647" s="481">
        <v>7</v>
      </c>
      <c r="F647" s="99" t="s">
        <v>539</v>
      </c>
      <c r="H647" s="99">
        <f>'Справка 5'!J17</f>
        <v>2049</v>
      </c>
    </row>
    <row r="648" spans="1:8">
      <c r="A648" s="99" t="str">
        <f t="shared" si="39"/>
        <v>"ЮРИЙ ГАГАРИН" АД</v>
      </c>
      <c r="B648" s="99" t="str">
        <f t="shared" si="40"/>
        <v>825203984</v>
      </c>
      <c r="C648" s="549">
        <f t="shared" si="41"/>
        <v>43281</v>
      </c>
      <c r="D648" s="99" t="s">
        <v>543</v>
      </c>
      <c r="E648" s="481">
        <v>7</v>
      </c>
      <c r="F648" s="99" t="s">
        <v>542</v>
      </c>
      <c r="H648" s="99">
        <f>'Справка 5'!J18</f>
        <v>0</v>
      </c>
    </row>
    <row r="649" spans="1:8">
      <c r="A649" s="99" t="str">
        <f t="shared" si="39"/>
        <v>"ЮРИЙ ГАГАРИН" АД</v>
      </c>
      <c r="B649" s="99" t="str">
        <f t="shared" si="40"/>
        <v>825203984</v>
      </c>
      <c r="C649" s="549">
        <f t="shared" si="41"/>
        <v>43281</v>
      </c>
      <c r="D649" s="99" t="s">
        <v>545</v>
      </c>
      <c r="E649" s="481">
        <v>7</v>
      </c>
      <c r="F649" s="99" t="s">
        <v>804</v>
      </c>
      <c r="H649" s="99">
        <f>'Справка 5'!J19</f>
        <v>100947</v>
      </c>
    </row>
    <row r="650" spans="1:8">
      <c r="A650" s="99" t="str">
        <f t="shared" si="39"/>
        <v>"ЮРИЙ ГАГАРИН" АД</v>
      </c>
      <c r="B650" s="99" t="str">
        <f t="shared" si="40"/>
        <v>825203984</v>
      </c>
      <c r="C650" s="549">
        <f t="shared" si="41"/>
        <v>43281</v>
      </c>
      <c r="D650" s="99" t="s">
        <v>547</v>
      </c>
      <c r="E650" s="481">
        <v>7</v>
      </c>
      <c r="F650" s="99" t="s">
        <v>546</v>
      </c>
      <c r="H650" s="99">
        <f>'Справка 5'!J20</f>
        <v>10063</v>
      </c>
    </row>
    <row r="651" spans="1:8">
      <c r="A651" s="99" t="str">
        <f t="shared" si="39"/>
        <v>"ЮРИЙ ГАГАРИН" АД</v>
      </c>
      <c r="B651" s="99" t="str">
        <f t="shared" si="40"/>
        <v>825203984</v>
      </c>
      <c r="C651" s="549">
        <f t="shared" si="41"/>
        <v>43281</v>
      </c>
      <c r="D651" s="99" t="s">
        <v>549</v>
      </c>
      <c r="E651" s="481">
        <v>7</v>
      </c>
      <c r="F651" s="99" t="s">
        <v>548</v>
      </c>
      <c r="H651" s="99">
        <f>'Справка 5'!J21</f>
        <v>0</v>
      </c>
    </row>
    <row r="652" spans="1:8">
      <c r="A652" s="99" t="str">
        <f t="shared" si="39"/>
        <v>"ЮРИЙ ГАГАРИН" АД</v>
      </c>
      <c r="B652" s="99" t="str">
        <f t="shared" si="40"/>
        <v>825203984</v>
      </c>
      <c r="C652" s="549">
        <f t="shared" si="41"/>
        <v>43281</v>
      </c>
      <c r="D652" s="99" t="s">
        <v>553</v>
      </c>
      <c r="E652" s="481">
        <v>7</v>
      </c>
      <c r="F652" s="99" t="s">
        <v>552</v>
      </c>
      <c r="H652" s="99">
        <f>'Справка 5'!J23</f>
        <v>340</v>
      </c>
    </row>
    <row r="653" spans="1:8">
      <c r="A653" s="99" t="str">
        <f t="shared" ref="A653:A716" si="42">pdeName</f>
        <v>"ЮРИЙ ГАГАРИН" АД</v>
      </c>
      <c r="B653" s="99" t="str">
        <f t="shared" ref="B653:B716" si="43">pdeBulstat</f>
        <v>825203984</v>
      </c>
      <c r="C653" s="549">
        <f t="shared" ref="C653:C716" si="44">endDate</f>
        <v>43281</v>
      </c>
      <c r="D653" s="99" t="s">
        <v>555</v>
      </c>
      <c r="E653" s="481">
        <v>7</v>
      </c>
      <c r="F653" s="99" t="s">
        <v>554</v>
      </c>
      <c r="H653" s="99">
        <f>'Справка 5'!J24</f>
        <v>1032</v>
      </c>
    </row>
    <row r="654" spans="1:8">
      <c r="A654" s="99" t="str">
        <f t="shared" si="42"/>
        <v>"ЮРИЙ ГАГАРИН" АД</v>
      </c>
      <c r="B654" s="99" t="str">
        <f t="shared" si="43"/>
        <v>825203984</v>
      </c>
      <c r="C654" s="549">
        <f t="shared" si="44"/>
        <v>43281</v>
      </c>
      <c r="D654" s="99" t="s">
        <v>557</v>
      </c>
      <c r="E654" s="481">
        <v>7</v>
      </c>
      <c r="F654" s="99" t="s">
        <v>556</v>
      </c>
      <c r="H654" s="99">
        <f>'Справка 5'!J25</f>
        <v>0</v>
      </c>
    </row>
    <row r="655" spans="1:8">
      <c r="A655" s="99" t="str">
        <f t="shared" si="42"/>
        <v>"ЮРИЙ ГАГАРИН" АД</v>
      </c>
      <c r="B655" s="99" t="str">
        <f t="shared" si="43"/>
        <v>825203984</v>
      </c>
      <c r="C655" s="549">
        <f t="shared" si="44"/>
        <v>43281</v>
      </c>
      <c r="D655" s="99" t="s">
        <v>558</v>
      </c>
      <c r="E655" s="481">
        <v>7</v>
      </c>
      <c r="F655" s="99" t="s">
        <v>542</v>
      </c>
      <c r="H655" s="99">
        <f>'Справка 5'!J26</f>
        <v>713</v>
      </c>
    </row>
    <row r="656" spans="1:8">
      <c r="A656" s="99" t="str">
        <f t="shared" si="42"/>
        <v>"ЮРИЙ ГАГАРИН" АД</v>
      </c>
      <c r="B656" s="99" t="str">
        <f t="shared" si="43"/>
        <v>825203984</v>
      </c>
      <c r="C656" s="549">
        <f t="shared" si="44"/>
        <v>43281</v>
      </c>
      <c r="D656" s="99" t="s">
        <v>560</v>
      </c>
      <c r="E656" s="481">
        <v>7</v>
      </c>
      <c r="F656" s="99" t="s">
        <v>838</v>
      </c>
      <c r="H656" s="99">
        <f>'Справка 5'!J27</f>
        <v>2085</v>
      </c>
    </row>
    <row r="657" spans="1:8">
      <c r="A657" s="99" t="str">
        <f t="shared" si="42"/>
        <v>"ЮРИЙ ГАГАРИН" АД</v>
      </c>
      <c r="B657" s="99" t="str">
        <f t="shared" si="43"/>
        <v>825203984</v>
      </c>
      <c r="C657" s="549">
        <f t="shared" si="44"/>
        <v>43281</v>
      </c>
      <c r="D657" s="99" t="s">
        <v>562</v>
      </c>
      <c r="E657" s="481">
        <v>7</v>
      </c>
      <c r="F657" s="99" t="s">
        <v>561</v>
      </c>
      <c r="H657" s="99">
        <f>'Справка 5'!J29</f>
        <v>0</v>
      </c>
    </row>
    <row r="658" spans="1:8">
      <c r="A658" s="99" t="str">
        <f t="shared" si="42"/>
        <v>"ЮРИЙ ГАГАРИН" АД</v>
      </c>
      <c r="B658" s="99" t="str">
        <f t="shared" si="43"/>
        <v>825203984</v>
      </c>
      <c r="C658" s="549">
        <f t="shared" si="44"/>
        <v>43281</v>
      </c>
      <c r="D658" s="99" t="s">
        <v>563</v>
      </c>
      <c r="E658" s="481">
        <v>7</v>
      </c>
      <c r="F658" s="99" t="s">
        <v>108</v>
      </c>
      <c r="H658" s="99">
        <f>'Справка 5'!J30</f>
        <v>0</v>
      </c>
    </row>
    <row r="659" spans="1:8">
      <c r="A659" s="99" t="str">
        <f t="shared" si="42"/>
        <v>"ЮРИЙ ГАГАРИН" АД</v>
      </c>
      <c r="B659" s="99" t="str">
        <f t="shared" si="43"/>
        <v>825203984</v>
      </c>
      <c r="C659" s="549">
        <f t="shared" si="44"/>
        <v>43281</v>
      </c>
      <c r="D659" s="99" t="s">
        <v>564</v>
      </c>
      <c r="E659" s="481">
        <v>7</v>
      </c>
      <c r="F659" s="99" t="s">
        <v>110</v>
      </c>
      <c r="H659" s="99">
        <f>'Справка 5'!J31</f>
        <v>0</v>
      </c>
    </row>
    <row r="660" spans="1:8">
      <c r="A660" s="99" t="str">
        <f t="shared" si="42"/>
        <v>"ЮРИЙ ГАГАРИН" АД</v>
      </c>
      <c r="B660" s="99" t="str">
        <f t="shared" si="43"/>
        <v>825203984</v>
      </c>
      <c r="C660" s="549">
        <f t="shared" si="44"/>
        <v>43281</v>
      </c>
      <c r="D660" s="99" t="s">
        <v>565</v>
      </c>
      <c r="E660" s="481">
        <v>7</v>
      </c>
      <c r="F660" s="99" t="s">
        <v>113</v>
      </c>
      <c r="H660" s="99">
        <f>'Справка 5'!J32</f>
        <v>0</v>
      </c>
    </row>
    <row r="661" spans="1:8">
      <c r="A661" s="99" t="str">
        <f t="shared" si="42"/>
        <v>"ЮРИЙ ГАГАРИН" АД</v>
      </c>
      <c r="B661" s="99" t="str">
        <f t="shared" si="43"/>
        <v>825203984</v>
      </c>
      <c r="C661" s="549">
        <f t="shared" si="44"/>
        <v>43281</v>
      </c>
      <c r="D661" s="99" t="s">
        <v>566</v>
      </c>
      <c r="E661" s="481">
        <v>7</v>
      </c>
      <c r="F661" s="99" t="s">
        <v>115</v>
      </c>
      <c r="H661" s="99">
        <f>'Справка 5'!J33</f>
        <v>0</v>
      </c>
    </row>
    <row r="662" spans="1:8">
      <c r="A662" s="99" t="str">
        <f t="shared" si="42"/>
        <v>"ЮРИЙ ГАГАРИН" АД</v>
      </c>
      <c r="B662" s="99" t="str">
        <f t="shared" si="43"/>
        <v>825203984</v>
      </c>
      <c r="C662" s="549">
        <f t="shared" si="44"/>
        <v>43281</v>
      </c>
      <c r="D662" s="99" t="s">
        <v>568</v>
      </c>
      <c r="E662" s="481">
        <v>7</v>
      </c>
      <c r="F662" s="99" t="s">
        <v>567</v>
      </c>
      <c r="H662" s="99">
        <f>'Справка 5'!J34</f>
        <v>0</v>
      </c>
    </row>
    <row r="663" spans="1:8">
      <c r="A663" s="99" t="str">
        <f t="shared" si="42"/>
        <v>"ЮРИЙ ГАГАРИН" АД</v>
      </c>
      <c r="B663" s="99" t="str">
        <f t="shared" si="43"/>
        <v>825203984</v>
      </c>
      <c r="C663" s="549">
        <f t="shared" si="44"/>
        <v>43281</v>
      </c>
      <c r="D663" s="99" t="s">
        <v>569</v>
      </c>
      <c r="E663" s="481">
        <v>7</v>
      </c>
      <c r="F663" s="99" t="s">
        <v>121</v>
      </c>
      <c r="H663" s="99">
        <f>'Справка 5'!J35</f>
        <v>0</v>
      </c>
    </row>
    <row r="664" spans="1:8">
      <c r="A664" s="99" t="str">
        <f t="shared" si="42"/>
        <v>"ЮРИЙ ГАГАРИН" АД</v>
      </c>
      <c r="B664" s="99" t="str">
        <f t="shared" si="43"/>
        <v>825203984</v>
      </c>
      <c r="C664" s="549">
        <f t="shared" si="44"/>
        <v>43281</v>
      </c>
      <c r="D664" s="99" t="s">
        <v>571</v>
      </c>
      <c r="E664" s="481">
        <v>7</v>
      </c>
      <c r="F664" s="99" t="s">
        <v>570</v>
      </c>
      <c r="H664" s="99">
        <f>'Справка 5'!J36</f>
        <v>0</v>
      </c>
    </row>
    <row r="665" spans="1:8">
      <c r="A665" s="99" t="str">
        <f t="shared" si="42"/>
        <v>"ЮРИЙ ГАГАРИН" АД</v>
      </c>
      <c r="B665" s="99" t="str">
        <f t="shared" si="43"/>
        <v>825203984</v>
      </c>
      <c r="C665" s="549">
        <f t="shared" si="44"/>
        <v>43281</v>
      </c>
      <c r="D665" s="99" t="s">
        <v>573</v>
      </c>
      <c r="E665" s="481">
        <v>7</v>
      </c>
      <c r="F665" s="99" t="s">
        <v>572</v>
      </c>
      <c r="H665" s="99">
        <f>'Справка 5'!J37</f>
        <v>0</v>
      </c>
    </row>
    <row r="666" spans="1:8">
      <c r="A666" s="99" t="str">
        <f t="shared" si="42"/>
        <v>"ЮРИЙ ГАГАРИН" АД</v>
      </c>
      <c r="B666" s="99" t="str">
        <f t="shared" si="43"/>
        <v>825203984</v>
      </c>
      <c r="C666" s="549">
        <f t="shared" si="44"/>
        <v>43281</v>
      </c>
      <c r="D666" s="99" t="s">
        <v>575</v>
      </c>
      <c r="E666" s="481">
        <v>7</v>
      </c>
      <c r="F666" s="99" t="s">
        <v>574</v>
      </c>
      <c r="H666" s="99">
        <f>'Справка 5'!J38</f>
        <v>0</v>
      </c>
    </row>
    <row r="667" spans="1:8">
      <c r="A667" s="99" t="str">
        <f t="shared" si="42"/>
        <v>"ЮРИЙ ГАГАРИН" АД</v>
      </c>
      <c r="B667" s="99" t="str">
        <f t="shared" si="43"/>
        <v>825203984</v>
      </c>
      <c r="C667" s="549">
        <f t="shared" si="44"/>
        <v>43281</v>
      </c>
      <c r="D667" s="99" t="s">
        <v>576</v>
      </c>
      <c r="E667" s="481">
        <v>7</v>
      </c>
      <c r="F667" s="99" t="s">
        <v>542</v>
      </c>
      <c r="H667" s="99">
        <f>'Справка 5'!J39</f>
        <v>0</v>
      </c>
    </row>
    <row r="668" spans="1:8">
      <c r="A668" s="99" t="str">
        <f t="shared" si="42"/>
        <v>"ЮРИЙ ГАГАРИН" АД</v>
      </c>
      <c r="B668" s="99" t="str">
        <f t="shared" si="43"/>
        <v>825203984</v>
      </c>
      <c r="C668" s="549">
        <f t="shared" si="44"/>
        <v>43281</v>
      </c>
      <c r="D668" s="99" t="s">
        <v>578</v>
      </c>
      <c r="E668" s="481">
        <v>7</v>
      </c>
      <c r="F668" s="99" t="s">
        <v>803</v>
      </c>
      <c r="H668" s="99">
        <f>'Справка 5'!J40</f>
        <v>0</v>
      </c>
    </row>
    <row r="669" spans="1:8">
      <c r="A669" s="99" t="str">
        <f t="shared" si="42"/>
        <v>"ЮРИЙ ГАГАРИН" АД</v>
      </c>
      <c r="B669" s="99" t="str">
        <f t="shared" si="43"/>
        <v>825203984</v>
      </c>
      <c r="C669" s="549">
        <f t="shared" si="44"/>
        <v>43281</v>
      </c>
      <c r="D669" s="99" t="s">
        <v>581</v>
      </c>
      <c r="E669" s="481">
        <v>7</v>
      </c>
      <c r="F669" s="99" t="s">
        <v>580</v>
      </c>
      <c r="H669" s="99">
        <f>'Справка 5'!J41</f>
        <v>364</v>
      </c>
    </row>
    <row r="670" spans="1:8">
      <c r="A670" s="99" t="str">
        <f t="shared" si="42"/>
        <v>"ЮРИЙ ГАГАРИН" АД</v>
      </c>
      <c r="B670" s="99" t="str">
        <f t="shared" si="43"/>
        <v>825203984</v>
      </c>
      <c r="C670" s="549">
        <f t="shared" si="44"/>
        <v>43281</v>
      </c>
      <c r="D670" s="99" t="s">
        <v>583</v>
      </c>
      <c r="E670" s="481">
        <v>7</v>
      </c>
      <c r="F670" s="99" t="s">
        <v>582</v>
      </c>
      <c r="H670" s="99">
        <f>'Справка 5'!J42</f>
        <v>113459</v>
      </c>
    </row>
    <row r="671" spans="1:8">
      <c r="A671" s="99" t="str">
        <f t="shared" si="42"/>
        <v>"ЮРИЙ ГАГАРИН" АД</v>
      </c>
      <c r="B671" s="99" t="str">
        <f t="shared" si="43"/>
        <v>825203984</v>
      </c>
      <c r="C671" s="549">
        <f t="shared" si="44"/>
        <v>43281</v>
      </c>
      <c r="D671" s="99" t="s">
        <v>523</v>
      </c>
      <c r="E671" s="481">
        <v>8</v>
      </c>
      <c r="F671" s="99" t="s">
        <v>522</v>
      </c>
      <c r="H671" s="99">
        <f>'Справка 5'!K11</f>
        <v>0</v>
      </c>
    </row>
    <row r="672" spans="1:8">
      <c r="A672" s="99" t="str">
        <f t="shared" si="42"/>
        <v>"ЮРИЙ ГАГАРИН" АД</v>
      </c>
      <c r="B672" s="99" t="str">
        <f t="shared" si="43"/>
        <v>825203984</v>
      </c>
      <c r="C672" s="549">
        <f t="shared" si="44"/>
        <v>43281</v>
      </c>
      <c r="D672" s="99" t="s">
        <v>526</v>
      </c>
      <c r="E672" s="481">
        <v>8</v>
      </c>
      <c r="F672" s="99" t="s">
        <v>525</v>
      </c>
      <c r="H672" s="99">
        <f>'Справка 5'!K12</f>
        <v>2220</v>
      </c>
    </row>
    <row r="673" spans="1:8">
      <c r="A673" s="99" t="str">
        <f t="shared" si="42"/>
        <v>"ЮРИЙ ГАГАРИН" АД</v>
      </c>
      <c r="B673" s="99" t="str">
        <f t="shared" si="43"/>
        <v>825203984</v>
      </c>
      <c r="C673" s="549">
        <f t="shared" si="44"/>
        <v>43281</v>
      </c>
      <c r="D673" s="99" t="s">
        <v>529</v>
      </c>
      <c r="E673" s="481">
        <v>8</v>
      </c>
      <c r="F673" s="99" t="s">
        <v>528</v>
      </c>
      <c r="H673" s="99">
        <f>'Справка 5'!K13</f>
        <v>40763</v>
      </c>
    </row>
    <row r="674" spans="1:8">
      <c r="A674" s="99" t="str">
        <f t="shared" si="42"/>
        <v>"ЮРИЙ ГАГАРИН" АД</v>
      </c>
      <c r="B674" s="99" t="str">
        <f t="shared" si="43"/>
        <v>825203984</v>
      </c>
      <c r="C674" s="549">
        <f t="shared" si="44"/>
        <v>43281</v>
      </c>
      <c r="D674" s="99" t="s">
        <v>532</v>
      </c>
      <c r="E674" s="481">
        <v>8</v>
      </c>
      <c r="F674" s="99" t="s">
        <v>531</v>
      </c>
      <c r="H674" s="99">
        <f>'Справка 5'!K14</f>
        <v>3126</v>
      </c>
    </row>
    <row r="675" spans="1:8">
      <c r="A675" s="99" t="str">
        <f t="shared" si="42"/>
        <v>"ЮРИЙ ГАГАРИН" АД</v>
      </c>
      <c r="B675" s="99" t="str">
        <f t="shared" si="43"/>
        <v>825203984</v>
      </c>
      <c r="C675" s="549">
        <f t="shared" si="44"/>
        <v>43281</v>
      </c>
      <c r="D675" s="99" t="s">
        <v>535</v>
      </c>
      <c r="E675" s="481">
        <v>8</v>
      </c>
      <c r="F675" s="99" t="s">
        <v>534</v>
      </c>
      <c r="H675" s="99">
        <f>'Справка 5'!K15</f>
        <v>937</v>
      </c>
    </row>
    <row r="676" spans="1:8">
      <c r="A676" s="99" t="str">
        <f t="shared" si="42"/>
        <v>"ЮРИЙ ГАГАРИН" АД</v>
      </c>
      <c r="B676" s="99" t="str">
        <f t="shared" si="43"/>
        <v>825203984</v>
      </c>
      <c r="C676" s="549">
        <f t="shared" si="44"/>
        <v>43281</v>
      </c>
      <c r="D676" s="99" t="s">
        <v>537</v>
      </c>
      <c r="E676" s="481">
        <v>8</v>
      </c>
      <c r="F676" s="99" t="s">
        <v>536</v>
      </c>
      <c r="H676" s="99">
        <f>'Справка 5'!K16</f>
        <v>811</v>
      </c>
    </row>
    <row r="677" spans="1:8">
      <c r="A677" s="99" t="str">
        <f t="shared" si="42"/>
        <v>"ЮРИЙ ГАГАРИН" АД</v>
      </c>
      <c r="B677" s="99" t="str">
        <f t="shared" si="43"/>
        <v>825203984</v>
      </c>
      <c r="C677" s="549">
        <f t="shared" si="44"/>
        <v>43281</v>
      </c>
      <c r="D677" s="99" t="s">
        <v>540</v>
      </c>
      <c r="E677" s="481">
        <v>8</v>
      </c>
      <c r="F677" s="99" t="s">
        <v>539</v>
      </c>
      <c r="H677" s="99">
        <f>'Справка 5'!K17</f>
        <v>0</v>
      </c>
    </row>
    <row r="678" spans="1:8">
      <c r="A678" s="99" t="str">
        <f t="shared" si="42"/>
        <v>"ЮРИЙ ГАГАРИН" АД</v>
      </c>
      <c r="B678" s="99" t="str">
        <f t="shared" si="43"/>
        <v>825203984</v>
      </c>
      <c r="C678" s="549">
        <f t="shared" si="44"/>
        <v>43281</v>
      </c>
      <c r="D678" s="99" t="s">
        <v>543</v>
      </c>
      <c r="E678" s="481">
        <v>8</v>
      </c>
      <c r="F678" s="99" t="s">
        <v>542</v>
      </c>
      <c r="H678" s="99">
        <f>'Справка 5'!K18</f>
        <v>0</v>
      </c>
    </row>
    <row r="679" spans="1:8">
      <c r="A679" s="99" t="str">
        <f t="shared" si="42"/>
        <v>"ЮРИЙ ГАГАРИН" АД</v>
      </c>
      <c r="B679" s="99" t="str">
        <f t="shared" si="43"/>
        <v>825203984</v>
      </c>
      <c r="C679" s="549">
        <f t="shared" si="44"/>
        <v>43281</v>
      </c>
      <c r="D679" s="99" t="s">
        <v>545</v>
      </c>
      <c r="E679" s="481">
        <v>8</v>
      </c>
      <c r="F679" s="99" t="s">
        <v>804</v>
      </c>
      <c r="H679" s="99">
        <f>'Справка 5'!K19</f>
        <v>47857</v>
      </c>
    </row>
    <row r="680" spans="1:8">
      <c r="A680" s="99" t="str">
        <f t="shared" si="42"/>
        <v>"ЮРИЙ ГАГАРИН" АД</v>
      </c>
      <c r="B680" s="99" t="str">
        <f t="shared" si="43"/>
        <v>825203984</v>
      </c>
      <c r="C680" s="549">
        <f t="shared" si="44"/>
        <v>43281</v>
      </c>
      <c r="D680" s="99" t="s">
        <v>547</v>
      </c>
      <c r="E680" s="481">
        <v>8</v>
      </c>
      <c r="F680" s="99" t="s">
        <v>546</v>
      </c>
      <c r="H680" s="99">
        <f>'Справка 5'!K20</f>
        <v>0</v>
      </c>
    </row>
    <row r="681" spans="1:8">
      <c r="A681" s="99" t="str">
        <f t="shared" si="42"/>
        <v>"ЮРИЙ ГАГАРИН" АД</v>
      </c>
      <c r="B681" s="99" t="str">
        <f t="shared" si="43"/>
        <v>825203984</v>
      </c>
      <c r="C681" s="549">
        <f t="shared" si="44"/>
        <v>43281</v>
      </c>
      <c r="D681" s="99" t="s">
        <v>549</v>
      </c>
      <c r="E681" s="481">
        <v>8</v>
      </c>
      <c r="F681" s="99" t="s">
        <v>548</v>
      </c>
      <c r="H681" s="99">
        <f>'Справка 5'!K21</f>
        <v>0</v>
      </c>
    </row>
    <row r="682" spans="1:8">
      <c r="A682" s="99" t="str">
        <f t="shared" si="42"/>
        <v>"ЮРИЙ ГАГАРИН" АД</v>
      </c>
      <c r="B682" s="99" t="str">
        <f t="shared" si="43"/>
        <v>825203984</v>
      </c>
      <c r="C682" s="549">
        <f t="shared" si="44"/>
        <v>43281</v>
      </c>
      <c r="D682" s="99" t="s">
        <v>553</v>
      </c>
      <c r="E682" s="481">
        <v>8</v>
      </c>
      <c r="F682" s="99" t="s">
        <v>552</v>
      </c>
      <c r="H682" s="99">
        <f>'Справка 5'!K23</f>
        <v>305</v>
      </c>
    </row>
    <row r="683" spans="1:8">
      <c r="A683" s="99" t="str">
        <f t="shared" si="42"/>
        <v>"ЮРИЙ ГАГАРИН" АД</v>
      </c>
      <c r="B683" s="99" t="str">
        <f t="shared" si="43"/>
        <v>825203984</v>
      </c>
      <c r="C683" s="549">
        <f t="shared" si="44"/>
        <v>43281</v>
      </c>
      <c r="D683" s="99" t="s">
        <v>555</v>
      </c>
      <c r="E683" s="481">
        <v>8</v>
      </c>
      <c r="F683" s="99" t="s">
        <v>554</v>
      </c>
      <c r="H683" s="99">
        <f>'Справка 5'!K24</f>
        <v>901</v>
      </c>
    </row>
    <row r="684" spans="1:8">
      <c r="A684" s="99" t="str">
        <f t="shared" si="42"/>
        <v>"ЮРИЙ ГАГАРИН" АД</v>
      </c>
      <c r="B684" s="99" t="str">
        <f t="shared" si="43"/>
        <v>825203984</v>
      </c>
      <c r="C684" s="549">
        <f t="shared" si="44"/>
        <v>43281</v>
      </c>
      <c r="D684" s="99" t="s">
        <v>557</v>
      </c>
      <c r="E684" s="481">
        <v>8</v>
      </c>
      <c r="F684" s="99" t="s">
        <v>556</v>
      </c>
      <c r="H684" s="99">
        <f>'Справка 5'!K25</f>
        <v>0</v>
      </c>
    </row>
    <row r="685" spans="1:8">
      <c r="A685" s="99" t="str">
        <f t="shared" si="42"/>
        <v>"ЮРИЙ ГАГАРИН" АД</v>
      </c>
      <c r="B685" s="99" t="str">
        <f t="shared" si="43"/>
        <v>825203984</v>
      </c>
      <c r="C685" s="549">
        <f t="shared" si="44"/>
        <v>43281</v>
      </c>
      <c r="D685" s="99" t="s">
        <v>558</v>
      </c>
      <c r="E685" s="481">
        <v>8</v>
      </c>
      <c r="F685" s="99" t="s">
        <v>542</v>
      </c>
      <c r="H685" s="99">
        <f>'Справка 5'!K26</f>
        <v>461</v>
      </c>
    </row>
    <row r="686" spans="1:8">
      <c r="A686" s="99" t="str">
        <f t="shared" si="42"/>
        <v>"ЮРИЙ ГАГАРИН" АД</v>
      </c>
      <c r="B686" s="99" t="str">
        <f t="shared" si="43"/>
        <v>825203984</v>
      </c>
      <c r="C686" s="549">
        <f t="shared" si="44"/>
        <v>43281</v>
      </c>
      <c r="D686" s="99" t="s">
        <v>560</v>
      </c>
      <c r="E686" s="481">
        <v>8</v>
      </c>
      <c r="F686" s="99" t="s">
        <v>838</v>
      </c>
      <c r="H686" s="99">
        <f>'Справка 5'!K27</f>
        <v>1667</v>
      </c>
    </row>
    <row r="687" spans="1:8">
      <c r="A687" s="99" t="str">
        <f t="shared" si="42"/>
        <v>"ЮРИЙ ГАГАРИН" АД</v>
      </c>
      <c r="B687" s="99" t="str">
        <f t="shared" si="43"/>
        <v>825203984</v>
      </c>
      <c r="C687" s="549">
        <f t="shared" si="44"/>
        <v>43281</v>
      </c>
      <c r="D687" s="99" t="s">
        <v>562</v>
      </c>
      <c r="E687" s="481">
        <v>8</v>
      </c>
      <c r="F687" s="99" t="s">
        <v>561</v>
      </c>
      <c r="H687" s="99">
        <f>'Справка 5'!K29</f>
        <v>0</v>
      </c>
    </row>
    <row r="688" spans="1:8">
      <c r="A688" s="99" t="str">
        <f t="shared" si="42"/>
        <v>"ЮРИЙ ГАГАРИН" АД</v>
      </c>
      <c r="B688" s="99" t="str">
        <f t="shared" si="43"/>
        <v>825203984</v>
      </c>
      <c r="C688" s="549">
        <f t="shared" si="44"/>
        <v>43281</v>
      </c>
      <c r="D688" s="99" t="s">
        <v>563</v>
      </c>
      <c r="E688" s="481">
        <v>8</v>
      </c>
      <c r="F688" s="99" t="s">
        <v>108</v>
      </c>
      <c r="H688" s="99">
        <f>'Справка 5'!K30</f>
        <v>0</v>
      </c>
    </row>
    <row r="689" spans="1:8">
      <c r="A689" s="99" t="str">
        <f t="shared" si="42"/>
        <v>"ЮРИЙ ГАГАРИН" АД</v>
      </c>
      <c r="B689" s="99" t="str">
        <f t="shared" si="43"/>
        <v>825203984</v>
      </c>
      <c r="C689" s="549">
        <f t="shared" si="44"/>
        <v>43281</v>
      </c>
      <c r="D689" s="99" t="s">
        <v>564</v>
      </c>
      <c r="E689" s="481">
        <v>8</v>
      </c>
      <c r="F689" s="99" t="s">
        <v>110</v>
      </c>
      <c r="H689" s="99">
        <f>'Справка 5'!K31</f>
        <v>0</v>
      </c>
    </row>
    <row r="690" spans="1:8">
      <c r="A690" s="99" t="str">
        <f t="shared" si="42"/>
        <v>"ЮРИЙ ГАГАРИН" АД</v>
      </c>
      <c r="B690" s="99" t="str">
        <f t="shared" si="43"/>
        <v>825203984</v>
      </c>
      <c r="C690" s="549">
        <f t="shared" si="44"/>
        <v>43281</v>
      </c>
      <c r="D690" s="99" t="s">
        <v>565</v>
      </c>
      <c r="E690" s="481">
        <v>8</v>
      </c>
      <c r="F690" s="99" t="s">
        <v>113</v>
      </c>
      <c r="H690" s="99">
        <f>'Справка 5'!K32</f>
        <v>0</v>
      </c>
    </row>
    <row r="691" spans="1:8">
      <c r="A691" s="99" t="str">
        <f t="shared" si="42"/>
        <v>"ЮРИЙ ГАГАРИН" АД</v>
      </c>
      <c r="B691" s="99" t="str">
        <f t="shared" si="43"/>
        <v>825203984</v>
      </c>
      <c r="C691" s="549">
        <f t="shared" si="44"/>
        <v>43281</v>
      </c>
      <c r="D691" s="99" t="s">
        <v>566</v>
      </c>
      <c r="E691" s="481">
        <v>8</v>
      </c>
      <c r="F691" s="99" t="s">
        <v>115</v>
      </c>
      <c r="H691" s="99">
        <f>'Справка 5'!K33</f>
        <v>0</v>
      </c>
    </row>
    <row r="692" spans="1:8">
      <c r="A692" s="99" t="str">
        <f t="shared" si="42"/>
        <v>"ЮРИЙ ГАГАРИН" АД</v>
      </c>
      <c r="B692" s="99" t="str">
        <f t="shared" si="43"/>
        <v>825203984</v>
      </c>
      <c r="C692" s="549">
        <f t="shared" si="44"/>
        <v>43281</v>
      </c>
      <c r="D692" s="99" t="s">
        <v>568</v>
      </c>
      <c r="E692" s="481">
        <v>8</v>
      </c>
      <c r="F692" s="99" t="s">
        <v>567</v>
      </c>
      <c r="H692" s="99">
        <f>'Справка 5'!K34</f>
        <v>0</v>
      </c>
    </row>
    <row r="693" spans="1:8">
      <c r="A693" s="99" t="str">
        <f t="shared" si="42"/>
        <v>"ЮРИЙ ГАГАРИН" АД</v>
      </c>
      <c r="B693" s="99" t="str">
        <f t="shared" si="43"/>
        <v>825203984</v>
      </c>
      <c r="C693" s="549">
        <f t="shared" si="44"/>
        <v>43281</v>
      </c>
      <c r="D693" s="99" t="s">
        <v>569</v>
      </c>
      <c r="E693" s="481">
        <v>8</v>
      </c>
      <c r="F693" s="99" t="s">
        <v>121</v>
      </c>
      <c r="H693" s="99">
        <f>'Справка 5'!K35</f>
        <v>0</v>
      </c>
    </row>
    <row r="694" spans="1:8">
      <c r="A694" s="99" t="str">
        <f t="shared" si="42"/>
        <v>"ЮРИЙ ГАГАРИН" АД</v>
      </c>
      <c r="B694" s="99" t="str">
        <f t="shared" si="43"/>
        <v>825203984</v>
      </c>
      <c r="C694" s="549">
        <f t="shared" si="44"/>
        <v>43281</v>
      </c>
      <c r="D694" s="99" t="s">
        <v>571</v>
      </c>
      <c r="E694" s="481">
        <v>8</v>
      </c>
      <c r="F694" s="99" t="s">
        <v>570</v>
      </c>
      <c r="H694" s="99">
        <f>'Справка 5'!K36</f>
        <v>0</v>
      </c>
    </row>
    <row r="695" spans="1:8">
      <c r="A695" s="99" t="str">
        <f t="shared" si="42"/>
        <v>"ЮРИЙ ГАГАРИН" АД</v>
      </c>
      <c r="B695" s="99" t="str">
        <f t="shared" si="43"/>
        <v>825203984</v>
      </c>
      <c r="C695" s="549">
        <f t="shared" si="44"/>
        <v>43281</v>
      </c>
      <c r="D695" s="99" t="s">
        <v>573</v>
      </c>
      <c r="E695" s="481">
        <v>8</v>
      </c>
      <c r="F695" s="99" t="s">
        <v>572</v>
      </c>
      <c r="H695" s="99">
        <f>'Справка 5'!K37</f>
        <v>0</v>
      </c>
    </row>
    <row r="696" spans="1:8">
      <c r="A696" s="99" t="str">
        <f t="shared" si="42"/>
        <v>"ЮРИЙ ГАГАРИН" АД</v>
      </c>
      <c r="B696" s="99" t="str">
        <f t="shared" si="43"/>
        <v>825203984</v>
      </c>
      <c r="C696" s="549">
        <f t="shared" si="44"/>
        <v>43281</v>
      </c>
      <c r="D696" s="99" t="s">
        <v>575</v>
      </c>
      <c r="E696" s="481">
        <v>8</v>
      </c>
      <c r="F696" s="99" t="s">
        <v>574</v>
      </c>
      <c r="H696" s="99">
        <f>'Справка 5'!K38</f>
        <v>0</v>
      </c>
    </row>
    <row r="697" spans="1:8">
      <c r="A697" s="99" t="str">
        <f t="shared" si="42"/>
        <v>"ЮРИЙ ГАГАРИН" АД</v>
      </c>
      <c r="B697" s="99" t="str">
        <f t="shared" si="43"/>
        <v>825203984</v>
      </c>
      <c r="C697" s="549">
        <f t="shared" si="44"/>
        <v>43281</v>
      </c>
      <c r="D697" s="99" t="s">
        <v>576</v>
      </c>
      <c r="E697" s="481">
        <v>8</v>
      </c>
      <c r="F697" s="99" t="s">
        <v>542</v>
      </c>
      <c r="H697" s="99">
        <f>'Справка 5'!K39</f>
        <v>0</v>
      </c>
    </row>
    <row r="698" spans="1:8">
      <c r="A698" s="99" t="str">
        <f t="shared" si="42"/>
        <v>"ЮРИЙ ГАГАРИН" АД</v>
      </c>
      <c r="B698" s="99" t="str">
        <f t="shared" si="43"/>
        <v>825203984</v>
      </c>
      <c r="C698" s="549">
        <f t="shared" si="44"/>
        <v>43281</v>
      </c>
      <c r="D698" s="99" t="s">
        <v>578</v>
      </c>
      <c r="E698" s="481">
        <v>8</v>
      </c>
      <c r="F698" s="99" t="s">
        <v>803</v>
      </c>
      <c r="H698" s="99">
        <f>'Справка 5'!K40</f>
        <v>0</v>
      </c>
    </row>
    <row r="699" spans="1:8">
      <c r="A699" s="99" t="str">
        <f t="shared" si="42"/>
        <v>"ЮРИЙ ГАГАРИН" АД</v>
      </c>
      <c r="B699" s="99" t="str">
        <f t="shared" si="43"/>
        <v>825203984</v>
      </c>
      <c r="C699" s="549">
        <f t="shared" si="44"/>
        <v>43281</v>
      </c>
      <c r="D699" s="99" t="s">
        <v>581</v>
      </c>
      <c r="E699" s="481">
        <v>8</v>
      </c>
      <c r="F699" s="99" t="s">
        <v>580</v>
      </c>
      <c r="H699" s="99">
        <f>'Справка 5'!K41</f>
        <v>0</v>
      </c>
    </row>
    <row r="700" spans="1:8">
      <c r="A700" s="99" t="str">
        <f t="shared" si="42"/>
        <v>"ЮРИЙ ГАГАРИН" АД</v>
      </c>
      <c r="B700" s="99" t="str">
        <f t="shared" si="43"/>
        <v>825203984</v>
      </c>
      <c r="C700" s="549">
        <f t="shared" si="44"/>
        <v>43281</v>
      </c>
      <c r="D700" s="99" t="s">
        <v>583</v>
      </c>
      <c r="E700" s="481">
        <v>8</v>
      </c>
      <c r="F700" s="99" t="s">
        <v>582</v>
      </c>
      <c r="H700" s="99">
        <f>'Справка 5'!K42</f>
        <v>49524</v>
      </c>
    </row>
    <row r="701" spans="1:8">
      <c r="A701" s="99" t="str">
        <f t="shared" si="42"/>
        <v>"ЮРИЙ ГАГАРИН" АД</v>
      </c>
      <c r="B701" s="99" t="str">
        <f t="shared" si="43"/>
        <v>825203984</v>
      </c>
      <c r="C701" s="549">
        <f t="shared" si="44"/>
        <v>43281</v>
      </c>
      <c r="D701" s="99" t="s">
        <v>523</v>
      </c>
      <c r="E701" s="481">
        <v>9</v>
      </c>
      <c r="F701" s="99" t="s">
        <v>522</v>
      </c>
      <c r="H701" s="99">
        <f>'Справка 5'!L11</f>
        <v>0</v>
      </c>
    </row>
    <row r="702" spans="1:8">
      <c r="A702" s="99" t="str">
        <f t="shared" si="42"/>
        <v>"ЮРИЙ ГАГАРИН" АД</v>
      </c>
      <c r="B702" s="99" t="str">
        <f t="shared" si="43"/>
        <v>825203984</v>
      </c>
      <c r="C702" s="549">
        <f t="shared" si="44"/>
        <v>43281</v>
      </c>
      <c r="D702" s="99" t="s">
        <v>526</v>
      </c>
      <c r="E702" s="481">
        <v>9</v>
      </c>
      <c r="F702" s="99" t="s">
        <v>525</v>
      </c>
      <c r="H702" s="99">
        <f>'Справка 5'!L12</f>
        <v>177</v>
      </c>
    </row>
    <row r="703" spans="1:8">
      <c r="A703" s="99" t="str">
        <f t="shared" si="42"/>
        <v>"ЮРИЙ ГАГАРИН" АД</v>
      </c>
      <c r="B703" s="99" t="str">
        <f t="shared" si="43"/>
        <v>825203984</v>
      </c>
      <c r="C703" s="549">
        <f t="shared" si="44"/>
        <v>43281</v>
      </c>
      <c r="D703" s="99" t="s">
        <v>529</v>
      </c>
      <c r="E703" s="481">
        <v>9</v>
      </c>
      <c r="F703" s="99" t="s">
        <v>528</v>
      </c>
      <c r="H703" s="99">
        <f>'Справка 5'!L13</f>
        <v>3118</v>
      </c>
    </row>
    <row r="704" spans="1:8">
      <c r="A704" s="99" t="str">
        <f t="shared" si="42"/>
        <v>"ЮРИЙ ГАГАРИН" АД</v>
      </c>
      <c r="B704" s="99" t="str">
        <f t="shared" si="43"/>
        <v>825203984</v>
      </c>
      <c r="C704" s="549">
        <f t="shared" si="44"/>
        <v>43281</v>
      </c>
      <c r="D704" s="99" t="s">
        <v>532</v>
      </c>
      <c r="E704" s="481">
        <v>9</v>
      </c>
      <c r="F704" s="99" t="s">
        <v>531</v>
      </c>
      <c r="H704" s="99">
        <f>'Справка 5'!L14</f>
        <v>106</v>
      </c>
    </row>
    <row r="705" spans="1:8">
      <c r="A705" s="99" t="str">
        <f t="shared" si="42"/>
        <v>"ЮРИЙ ГАГАРИН" АД</v>
      </c>
      <c r="B705" s="99" t="str">
        <f t="shared" si="43"/>
        <v>825203984</v>
      </c>
      <c r="C705" s="549">
        <f t="shared" si="44"/>
        <v>43281</v>
      </c>
      <c r="D705" s="99" t="s">
        <v>535</v>
      </c>
      <c r="E705" s="481">
        <v>9</v>
      </c>
      <c r="F705" s="99" t="s">
        <v>534</v>
      </c>
      <c r="H705" s="99">
        <f>'Справка 5'!L15</f>
        <v>59</v>
      </c>
    </row>
    <row r="706" spans="1:8">
      <c r="A706" s="99" t="str">
        <f t="shared" si="42"/>
        <v>"ЮРИЙ ГАГАРИН" АД</v>
      </c>
      <c r="B706" s="99" t="str">
        <f t="shared" si="43"/>
        <v>825203984</v>
      </c>
      <c r="C706" s="549">
        <f t="shared" si="44"/>
        <v>43281</v>
      </c>
      <c r="D706" s="99" t="s">
        <v>537</v>
      </c>
      <c r="E706" s="481">
        <v>9</v>
      </c>
      <c r="F706" s="99" t="s">
        <v>536</v>
      </c>
      <c r="H706" s="99">
        <f>'Справка 5'!L16</f>
        <v>23</v>
      </c>
    </row>
    <row r="707" spans="1:8">
      <c r="A707" s="99" t="str">
        <f t="shared" si="42"/>
        <v>"ЮРИЙ ГАГАРИН" АД</v>
      </c>
      <c r="B707" s="99" t="str">
        <f t="shared" si="43"/>
        <v>825203984</v>
      </c>
      <c r="C707" s="549">
        <f t="shared" si="44"/>
        <v>43281</v>
      </c>
      <c r="D707" s="99" t="s">
        <v>540</v>
      </c>
      <c r="E707" s="481">
        <v>9</v>
      </c>
      <c r="F707" s="99" t="s">
        <v>539</v>
      </c>
      <c r="H707" s="99">
        <f>'Справка 5'!L17</f>
        <v>0</v>
      </c>
    </row>
    <row r="708" spans="1:8">
      <c r="A708" s="99" t="str">
        <f t="shared" si="42"/>
        <v>"ЮРИЙ ГАГАРИН" АД</v>
      </c>
      <c r="B708" s="99" t="str">
        <f t="shared" si="43"/>
        <v>825203984</v>
      </c>
      <c r="C708" s="549">
        <f t="shared" si="44"/>
        <v>43281</v>
      </c>
      <c r="D708" s="99" t="s">
        <v>543</v>
      </c>
      <c r="E708" s="481">
        <v>9</v>
      </c>
      <c r="F708" s="99" t="s">
        <v>542</v>
      </c>
      <c r="H708" s="99">
        <f>'Справка 5'!L18</f>
        <v>0</v>
      </c>
    </row>
    <row r="709" spans="1:8">
      <c r="A709" s="99" t="str">
        <f t="shared" si="42"/>
        <v>"ЮРИЙ ГАГАРИН" АД</v>
      </c>
      <c r="B709" s="99" t="str">
        <f t="shared" si="43"/>
        <v>825203984</v>
      </c>
      <c r="C709" s="549">
        <f t="shared" si="44"/>
        <v>43281</v>
      </c>
      <c r="D709" s="99" t="s">
        <v>545</v>
      </c>
      <c r="E709" s="481">
        <v>9</v>
      </c>
      <c r="F709" s="99" t="s">
        <v>804</v>
      </c>
      <c r="H709" s="99">
        <f>'Справка 5'!L19</f>
        <v>3483</v>
      </c>
    </row>
    <row r="710" spans="1:8">
      <c r="A710" s="99" t="str">
        <f t="shared" si="42"/>
        <v>"ЮРИЙ ГАГАРИН" АД</v>
      </c>
      <c r="B710" s="99" t="str">
        <f t="shared" si="43"/>
        <v>825203984</v>
      </c>
      <c r="C710" s="549">
        <f t="shared" si="44"/>
        <v>43281</v>
      </c>
      <c r="D710" s="99" t="s">
        <v>547</v>
      </c>
      <c r="E710" s="481">
        <v>9</v>
      </c>
      <c r="F710" s="99" t="s">
        <v>546</v>
      </c>
      <c r="H710" s="99">
        <f>'Справка 5'!L20</f>
        <v>0</v>
      </c>
    </row>
    <row r="711" spans="1:8">
      <c r="A711" s="99" t="str">
        <f t="shared" si="42"/>
        <v>"ЮРИЙ ГАГАРИН" АД</v>
      </c>
      <c r="B711" s="99" t="str">
        <f t="shared" si="43"/>
        <v>825203984</v>
      </c>
      <c r="C711" s="549">
        <f t="shared" si="44"/>
        <v>43281</v>
      </c>
      <c r="D711" s="99" t="s">
        <v>549</v>
      </c>
      <c r="E711" s="481">
        <v>9</v>
      </c>
      <c r="F711" s="99" t="s">
        <v>548</v>
      </c>
      <c r="H711" s="99">
        <f>'Справка 5'!L21</f>
        <v>0</v>
      </c>
    </row>
    <row r="712" spans="1:8">
      <c r="A712" s="99" t="str">
        <f t="shared" si="42"/>
        <v>"ЮРИЙ ГАГАРИН" АД</v>
      </c>
      <c r="B712" s="99" t="str">
        <f t="shared" si="43"/>
        <v>825203984</v>
      </c>
      <c r="C712" s="549">
        <f t="shared" si="44"/>
        <v>43281</v>
      </c>
      <c r="D712" s="99" t="s">
        <v>553</v>
      </c>
      <c r="E712" s="481">
        <v>9</v>
      </c>
      <c r="F712" s="99" t="s">
        <v>552</v>
      </c>
      <c r="H712" s="99">
        <f>'Справка 5'!L23</f>
        <v>13</v>
      </c>
    </row>
    <row r="713" spans="1:8">
      <c r="A713" s="99" t="str">
        <f t="shared" si="42"/>
        <v>"ЮРИЙ ГАГАРИН" АД</v>
      </c>
      <c r="B713" s="99" t="str">
        <f t="shared" si="43"/>
        <v>825203984</v>
      </c>
      <c r="C713" s="549">
        <f t="shared" si="44"/>
        <v>43281</v>
      </c>
      <c r="D713" s="99" t="s">
        <v>555</v>
      </c>
      <c r="E713" s="481">
        <v>9</v>
      </c>
      <c r="F713" s="99" t="s">
        <v>554</v>
      </c>
      <c r="H713" s="99">
        <f>'Справка 5'!L24</f>
        <v>43</v>
      </c>
    </row>
    <row r="714" spans="1:8">
      <c r="A714" s="99" t="str">
        <f t="shared" si="42"/>
        <v>"ЮРИЙ ГАГАРИН" АД</v>
      </c>
      <c r="B714" s="99" t="str">
        <f t="shared" si="43"/>
        <v>825203984</v>
      </c>
      <c r="C714" s="549">
        <f t="shared" si="44"/>
        <v>43281</v>
      </c>
      <c r="D714" s="99" t="s">
        <v>557</v>
      </c>
      <c r="E714" s="481">
        <v>9</v>
      </c>
      <c r="F714" s="99" t="s">
        <v>556</v>
      </c>
      <c r="H714" s="99">
        <f>'Справка 5'!L25</f>
        <v>0</v>
      </c>
    </row>
    <row r="715" spans="1:8">
      <c r="A715" s="99" t="str">
        <f t="shared" si="42"/>
        <v>"ЮРИЙ ГАГАРИН" АД</v>
      </c>
      <c r="B715" s="99" t="str">
        <f t="shared" si="43"/>
        <v>825203984</v>
      </c>
      <c r="C715" s="549">
        <f t="shared" si="44"/>
        <v>43281</v>
      </c>
      <c r="D715" s="99" t="s">
        <v>558</v>
      </c>
      <c r="E715" s="481">
        <v>9</v>
      </c>
      <c r="F715" s="99" t="s">
        <v>542</v>
      </c>
      <c r="H715" s="99">
        <f>'Справка 5'!L26</f>
        <v>75</v>
      </c>
    </row>
    <row r="716" spans="1:8">
      <c r="A716" s="99" t="str">
        <f t="shared" si="42"/>
        <v>"ЮРИЙ ГАГАРИН" АД</v>
      </c>
      <c r="B716" s="99" t="str">
        <f t="shared" si="43"/>
        <v>825203984</v>
      </c>
      <c r="C716" s="549">
        <f t="shared" si="44"/>
        <v>43281</v>
      </c>
      <c r="D716" s="99" t="s">
        <v>560</v>
      </c>
      <c r="E716" s="481">
        <v>9</v>
      </c>
      <c r="F716" s="99" t="s">
        <v>838</v>
      </c>
      <c r="H716" s="99">
        <f>'Справка 5'!L27</f>
        <v>131</v>
      </c>
    </row>
    <row r="717" spans="1:8">
      <c r="A717" s="99" t="str">
        <f t="shared" ref="A717:A780" si="45">pdeName</f>
        <v>"ЮРИЙ ГАГАРИН" АД</v>
      </c>
      <c r="B717" s="99" t="str">
        <f t="shared" ref="B717:B780" si="46">pdeBulstat</f>
        <v>825203984</v>
      </c>
      <c r="C717" s="549">
        <f t="shared" ref="C717:C780" si="47">endDate</f>
        <v>43281</v>
      </c>
      <c r="D717" s="99" t="s">
        <v>562</v>
      </c>
      <c r="E717" s="481">
        <v>9</v>
      </c>
      <c r="F717" s="99" t="s">
        <v>561</v>
      </c>
      <c r="H717" s="99">
        <f>'Справка 5'!L29</f>
        <v>0</v>
      </c>
    </row>
    <row r="718" spans="1:8">
      <c r="A718" s="99" t="str">
        <f t="shared" si="45"/>
        <v>"ЮРИЙ ГАГАРИН" АД</v>
      </c>
      <c r="B718" s="99" t="str">
        <f t="shared" si="46"/>
        <v>825203984</v>
      </c>
      <c r="C718" s="549">
        <f t="shared" si="47"/>
        <v>43281</v>
      </c>
      <c r="D718" s="99" t="s">
        <v>563</v>
      </c>
      <c r="E718" s="481">
        <v>9</v>
      </c>
      <c r="F718" s="99" t="s">
        <v>108</v>
      </c>
      <c r="H718" s="99">
        <f>'Справка 5'!L30</f>
        <v>0</v>
      </c>
    </row>
    <row r="719" spans="1:8">
      <c r="A719" s="99" t="str">
        <f t="shared" si="45"/>
        <v>"ЮРИЙ ГАГАРИН" АД</v>
      </c>
      <c r="B719" s="99" t="str">
        <f t="shared" si="46"/>
        <v>825203984</v>
      </c>
      <c r="C719" s="549">
        <f t="shared" si="47"/>
        <v>43281</v>
      </c>
      <c r="D719" s="99" t="s">
        <v>564</v>
      </c>
      <c r="E719" s="481">
        <v>9</v>
      </c>
      <c r="F719" s="99" t="s">
        <v>110</v>
      </c>
      <c r="H719" s="99">
        <f>'Справка 5'!L31</f>
        <v>0</v>
      </c>
    </row>
    <row r="720" spans="1:8">
      <c r="A720" s="99" t="str">
        <f t="shared" si="45"/>
        <v>"ЮРИЙ ГАГАРИН" АД</v>
      </c>
      <c r="B720" s="99" t="str">
        <f t="shared" si="46"/>
        <v>825203984</v>
      </c>
      <c r="C720" s="549">
        <f t="shared" si="47"/>
        <v>43281</v>
      </c>
      <c r="D720" s="99" t="s">
        <v>565</v>
      </c>
      <c r="E720" s="481">
        <v>9</v>
      </c>
      <c r="F720" s="99" t="s">
        <v>113</v>
      </c>
      <c r="H720" s="99">
        <f>'Справка 5'!L32</f>
        <v>0</v>
      </c>
    </row>
    <row r="721" spans="1:8">
      <c r="A721" s="99" t="str">
        <f t="shared" si="45"/>
        <v>"ЮРИЙ ГАГАРИН" АД</v>
      </c>
      <c r="B721" s="99" t="str">
        <f t="shared" si="46"/>
        <v>825203984</v>
      </c>
      <c r="C721" s="549">
        <f t="shared" si="47"/>
        <v>43281</v>
      </c>
      <c r="D721" s="99" t="s">
        <v>566</v>
      </c>
      <c r="E721" s="481">
        <v>9</v>
      </c>
      <c r="F721" s="99" t="s">
        <v>115</v>
      </c>
      <c r="H721" s="99">
        <f>'Справка 5'!L33</f>
        <v>0</v>
      </c>
    </row>
    <row r="722" spans="1:8">
      <c r="A722" s="99" t="str">
        <f t="shared" si="45"/>
        <v>"ЮРИЙ ГАГАРИН" АД</v>
      </c>
      <c r="B722" s="99" t="str">
        <f t="shared" si="46"/>
        <v>825203984</v>
      </c>
      <c r="C722" s="549">
        <f t="shared" si="47"/>
        <v>43281</v>
      </c>
      <c r="D722" s="99" t="s">
        <v>568</v>
      </c>
      <c r="E722" s="481">
        <v>9</v>
      </c>
      <c r="F722" s="99" t="s">
        <v>567</v>
      </c>
      <c r="H722" s="99">
        <f>'Справка 5'!L34</f>
        <v>0</v>
      </c>
    </row>
    <row r="723" spans="1:8">
      <c r="A723" s="99" t="str">
        <f t="shared" si="45"/>
        <v>"ЮРИЙ ГАГАРИН" АД</v>
      </c>
      <c r="B723" s="99" t="str">
        <f t="shared" si="46"/>
        <v>825203984</v>
      </c>
      <c r="C723" s="549">
        <f t="shared" si="47"/>
        <v>43281</v>
      </c>
      <c r="D723" s="99" t="s">
        <v>569</v>
      </c>
      <c r="E723" s="481">
        <v>9</v>
      </c>
      <c r="F723" s="99" t="s">
        <v>121</v>
      </c>
      <c r="H723" s="99">
        <f>'Справка 5'!L35</f>
        <v>0</v>
      </c>
    </row>
    <row r="724" spans="1:8">
      <c r="A724" s="99" t="str">
        <f t="shared" si="45"/>
        <v>"ЮРИЙ ГАГАРИН" АД</v>
      </c>
      <c r="B724" s="99" t="str">
        <f t="shared" si="46"/>
        <v>825203984</v>
      </c>
      <c r="C724" s="549">
        <f t="shared" si="47"/>
        <v>43281</v>
      </c>
      <c r="D724" s="99" t="s">
        <v>571</v>
      </c>
      <c r="E724" s="481">
        <v>9</v>
      </c>
      <c r="F724" s="99" t="s">
        <v>570</v>
      </c>
      <c r="H724" s="99">
        <f>'Справка 5'!L36</f>
        <v>0</v>
      </c>
    </row>
    <row r="725" spans="1:8">
      <c r="A725" s="99" t="str">
        <f t="shared" si="45"/>
        <v>"ЮРИЙ ГАГАРИН" АД</v>
      </c>
      <c r="B725" s="99" t="str">
        <f t="shared" si="46"/>
        <v>825203984</v>
      </c>
      <c r="C725" s="549">
        <f t="shared" si="47"/>
        <v>43281</v>
      </c>
      <c r="D725" s="99" t="s">
        <v>573</v>
      </c>
      <c r="E725" s="481">
        <v>9</v>
      </c>
      <c r="F725" s="99" t="s">
        <v>572</v>
      </c>
      <c r="H725" s="99">
        <f>'Справка 5'!L37</f>
        <v>0</v>
      </c>
    </row>
    <row r="726" spans="1:8">
      <c r="A726" s="99" t="str">
        <f t="shared" si="45"/>
        <v>"ЮРИЙ ГАГАРИН" АД</v>
      </c>
      <c r="B726" s="99" t="str">
        <f t="shared" si="46"/>
        <v>825203984</v>
      </c>
      <c r="C726" s="549">
        <f t="shared" si="47"/>
        <v>43281</v>
      </c>
      <c r="D726" s="99" t="s">
        <v>575</v>
      </c>
      <c r="E726" s="481">
        <v>9</v>
      </c>
      <c r="F726" s="99" t="s">
        <v>574</v>
      </c>
      <c r="H726" s="99">
        <f>'Справка 5'!L38</f>
        <v>0</v>
      </c>
    </row>
    <row r="727" spans="1:8">
      <c r="A727" s="99" t="str">
        <f t="shared" si="45"/>
        <v>"ЮРИЙ ГАГАРИН" АД</v>
      </c>
      <c r="B727" s="99" t="str">
        <f t="shared" si="46"/>
        <v>825203984</v>
      </c>
      <c r="C727" s="549">
        <f t="shared" si="47"/>
        <v>43281</v>
      </c>
      <c r="D727" s="99" t="s">
        <v>576</v>
      </c>
      <c r="E727" s="481">
        <v>9</v>
      </c>
      <c r="F727" s="99" t="s">
        <v>542</v>
      </c>
      <c r="H727" s="99">
        <f>'Справка 5'!L39</f>
        <v>0</v>
      </c>
    </row>
    <row r="728" spans="1:8">
      <c r="A728" s="99" t="str">
        <f t="shared" si="45"/>
        <v>"ЮРИЙ ГАГАРИН" АД</v>
      </c>
      <c r="B728" s="99" t="str">
        <f t="shared" si="46"/>
        <v>825203984</v>
      </c>
      <c r="C728" s="549">
        <f t="shared" si="47"/>
        <v>43281</v>
      </c>
      <c r="D728" s="99" t="s">
        <v>578</v>
      </c>
      <c r="E728" s="481">
        <v>9</v>
      </c>
      <c r="F728" s="99" t="s">
        <v>803</v>
      </c>
      <c r="H728" s="99">
        <f>'Справка 5'!L40</f>
        <v>0</v>
      </c>
    </row>
    <row r="729" spans="1:8">
      <c r="A729" s="99" t="str">
        <f t="shared" si="45"/>
        <v>"ЮРИЙ ГАГАРИН" АД</v>
      </c>
      <c r="B729" s="99" t="str">
        <f t="shared" si="46"/>
        <v>825203984</v>
      </c>
      <c r="C729" s="549">
        <f t="shared" si="47"/>
        <v>43281</v>
      </c>
      <c r="D729" s="99" t="s">
        <v>581</v>
      </c>
      <c r="E729" s="481">
        <v>9</v>
      </c>
      <c r="F729" s="99" t="s">
        <v>580</v>
      </c>
      <c r="H729" s="99">
        <f>'Справка 5'!L41</f>
        <v>0</v>
      </c>
    </row>
    <row r="730" spans="1:8">
      <c r="A730" s="99" t="str">
        <f t="shared" si="45"/>
        <v>"ЮРИЙ ГАГАРИН" АД</v>
      </c>
      <c r="B730" s="99" t="str">
        <f t="shared" si="46"/>
        <v>825203984</v>
      </c>
      <c r="C730" s="549">
        <f t="shared" si="47"/>
        <v>43281</v>
      </c>
      <c r="D730" s="99" t="s">
        <v>583</v>
      </c>
      <c r="E730" s="481">
        <v>9</v>
      </c>
      <c r="F730" s="99" t="s">
        <v>582</v>
      </c>
      <c r="H730" s="99">
        <f>'Справка 5'!L42</f>
        <v>3614</v>
      </c>
    </row>
    <row r="731" spans="1:8">
      <c r="A731" s="99" t="str">
        <f t="shared" si="45"/>
        <v>"ЮРИЙ ГАГАРИН" АД</v>
      </c>
      <c r="B731" s="99" t="str">
        <f t="shared" si="46"/>
        <v>825203984</v>
      </c>
      <c r="C731" s="549">
        <f t="shared" si="47"/>
        <v>43281</v>
      </c>
      <c r="D731" s="99" t="s">
        <v>523</v>
      </c>
      <c r="E731" s="481">
        <v>10</v>
      </c>
      <c r="F731" s="99" t="s">
        <v>522</v>
      </c>
      <c r="H731" s="99">
        <f>'Справка 5'!M11</f>
        <v>0</v>
      </c>
    </row>
    <row r="732" spans="1:8">
      <c r="A732" s="99" t="str">
        <f t="shared" si="45"/>
        <v>"ЮРИЙ ГАГАРИН" АД</v>
      </c>
      <c r="B732" s="99" t="str">
        <f t="shared" si="46"/>
        <v>825203984</v>
      </c>
      <c r="C732" s="549">
        <f t="shared" si="47"/>
        <v>43281</v>
      </c>
      <c r="D732" s="99" t="s">
        <v>526</v>
      </c>
      <c r="E732" s="481">
        <v>10</v>
      </c>
      <c r="F732" s="99" t="s">
        <v>525</v>
      </c>
      <c r="H732" s="99">
        <f>'Справка 5'!M12</f>
        <v>0</v>
      </c>
    </row>
    <row r="733" spans="1:8">
      <c r="A733" s="99" t="str">
        <f t="shared" si="45"/>
        <v>"ЮРИЙ ГАГАРИН" АД</v>
      </c>
      <c r="B733" s="99" t="str">
        <f t="shared" si="46"/>
        <v>825203984</v>
      </c>
      <c r="C733" s="549">
        <f t="shared" si="47"/>
        <v>43281</v>
      </c>
      <c r="D733" s="99" t="s">
        <v>529</v>
      </c>
      <c r="E733" s="481">
        <v>10</v>
      </c>
      <c r="F733" s="99" t="s">
        <v>528</v>
      </c>
      <c r="H733" s="99">
        <f>'Справка 5'!M13</f>
        <v>12</v>
      </c>
    </row>
    <row r="734" spans="1:8">
      <c r="A734" s="99" t="str">
        <f t="shared" si="45"/>
        <v>"ЮРИЙ ГАГАРИН" АД</v>
      </c>
      <c r="B734" s="99" t="str">
        <f t="shared" si="46"/>
        <v>825203984</v>
      </c>
      <c r="C734" s="549">
        <f t="shared" si="47"/>
        <v>43281</v>
      </c>
      <c r="D734" s="99" t="s">
        <v>532</v>
      </c>
      <c r="E734" s="481">
        <v>10</v>
      </c>
      <c r="F734" s="99" t="s">
        <v>531</v>
      </c>
      <c r="H734" s="99">
        <f>'Справка 5'!M14</f>
        <v>0</v>
      </c>
    </row>
    <row r="735" spans="1:8">
      <c r="A735" s="99" t="str">
        <f t="shared" si="45"/>
        <v>"ЮРИЙ ГАГАРИН" АД</v>
      </c>
      <c r="B735" s="99" t="str">
        <f t="shared" si="46"/>
        <v>825203984</v>
      </c>
      <c r="C735" s="549">
        <f t="shared" si="47"/>
        <v>43281</v>
      </c>
      <c r="D735" s="99" t="s">
        <v>535</v>
      </c>
      <c r="E735" s="481">
        <v>10</v>
      </c>
      <c r="F735" s="99" t="s">
        <v>534</v>
      </c>
      <c r="H735" s="99">
        <f>'Справка 5'!M15</f>
        <v>0</v>
      </c>
    </row>
    <row r="736" spans="1:8">
      <c r="A736" s="99" t="str">
        <f t="shared" si="45"/>
        <v>"ЮРИЙ ГАГАРИН" АД</v>
      </c>
      <c r="B736" s="99" t="str">
        <f t="shared" si="46"/>
        <v>825203984</v>
      </c>
      <c r="C736" s="549">
        <f t="shared" si="47"/>
        <v>43281</v>
      </c>
      <c r="D736" s="99" t="s">
        <v>537</v>
      </c>
      <c r="E736" s="481">
        <v>10</v>
      </c>
      <c r="F736" s="99" t="s">
        <v>536</v>
      </c>
      <c r="H736" s="99">
        <f>'Справка 5'!M16</f>
        <v>0</v>
      </c>
    </row>
    <row r="737" spans="1:8">
      <c r="A737" s="99" t="str">
        <f t="shared" si="45"/>
        <v>"ЮРИЙ ГАГАРИН" АД</v>
      </c>
      <c r="B737" s="99" t="str">
        <f t="shared" si="46"/>
        <v>825203984</v>
      </c>
      <c r="C737" s="549">
        <f t="shared" si="47"/>
        <v>43281</v>
      </c>
      <c r="D737" s="99" t="s">
        <v>540</v>
      </c>
      <c r="E737" s="481">
        <v>10</v>
      </c>
      <c r="F737" s="99" t="s">
        <v>539</v>
      </c>
      <c r="H737" s="99">
        <f>'Справка 5'!M17</f>
        <v>0</v>
      </c>
    </row>
    <row r="738" spans="1:8">
      <c r="A738" s="99" t="str">
        <f t="shared" si="45"/>
        <v>"ЮРИЙ ГАГАРИН" АД</v>
      </c>
      <c r="B738" s="99" t="str">
        <f t="shared" si="46"/>
        <v>825203984</v>
      </c>
      <c r="C738" s="549">
        <f t="shared" si="47"/>
        <v>43281</v>
      </c>
      <c r="D738" s="99" t="s">
        <v>543</v>
      </c>
      <c r="E738" s="481">
        <v>10</v>
      </c>
      <c r="F738" s="99" t="s">
        <v>542</v>
      </c>
      <c r="H738" s="99">
        <f>'Справка 5'!M18</f>
        <v>0</v>
      </c>
    </row>
    <row r="739" spans="1:8">
      <c r="A739" s="99" t="str">
        <f t="shared" si="45"/>
        <v>"ЮРИЙ ГАГАРИН" АД</v>
      </c>
      <c r="B739" s="99" t="str">
        <f t="shared" si="46"/>
        <v>825203984</v>
      </c>
      <c r="C739" s="549">
        <f t="shared" si="47"/>
        <v>43281</v>
      </c>
      <c r="D739" s="99" t="s">
        <v>545</v>
      </c>
      <c r="E739" s="481">
        <v>10</v>
      </c>
      <c r="F739" s="99" t="s">
        <v>804</v>
      </c>
      <c r="H739" s="99">
        <f>'Справка 5'!M19</f>
        <v>12</v>
      </c>
    </row>
    <row r="740" spans="1:8">
      <c r="A740" s="99" t="str">
        <f t="shared" si="45"/>
        <v>"ЮРИЙ ГАГАРИН" АД</v>
      </c>
      <c r="B740" s="99" t="str">
        <f t="shared" si="46"/>
        <v>825203984</v>
      </c>
      <c r="C740" s="549">
        <f t="shared" si="47"/>
        <v>43281</v>
      </c>
      <c r="D740" s="99" t="s">
        <v>547</v>
      </c>
      <c r="E740" s="481">
        <v>10</v>
      </c>
      <c r="F740" s="99" t="s">
        <v>546</v>
      </c>
      <c r="H740" s="99">
        <f>'Справка 5'!M20</f>
        <v>0</v>
      </c>
    </row>
    <row r="741" spans="1:8">
      <c r="A741" s="99" t="str">
        <f t="shared" si="45"/>
        <v>"ЮРИЙ ГАГАРИН" АД</v>
      </c>
      <c r="B741" s="99" t="str">
        <f t="shared" si="46"/>
        <v>825203984</v>
      </c>
      <c r="C741" s="549">
        <f t="shared" si="47"/>
        <v>43281</v>
      </c>
      <c r="D741" s="99" t="s">
        <v>549</v>
      </c>
      <c r="E741" s="481">
        <v>10</v>
      </c>
      <c r="F741" s="99" t="s">
        <v>548</v>
      </c>
      <c r="H741" s="99">
        <f>'Справка 5'!M21</f>
        <v>0</v>
      </c>
    </row>
    <row r="742" spans="1:8">
      <c r="A742" s="99" t="str">
        <f t="shared" si="45"/>
        <v>"ЮРИЙ ГАГАРИН" АД</v>
      </c>
      <c r="B742" s="99" t="str">
        <f t="shared" si="46"/>
        <v>825203984</v>
      </c>
      <c r="C742" s="549">
        <f t="shared" si="47"/>
        <v>43281</v>
      </c>
      <c r="D742" s="99" t="s">
        <v>553</v>
      </c>
      <c r="E742" s="481">
        <v>10</v>
      </c>
      <c r="F742" s="99" t="s">
        <v>552</v>
      </c>
      <c r="H742" s="99">
        <f>'Справка 5'!M23</f>
        <v>0</v>
      </c>
    </row>
    <row r="743" spans="1:8">
      <c r="A743" s="99" t="str">
        <f t="shared" si="45"/>
        <v>"ЮРИЙ ГАГАРИН" АД</v>
      </c>
      <c r="B743" s="99" t="str">
        <f t="shared" si="46"/>
        <v>825203984</v>
      </c>
      <c r="C743" s="549">
        <f t="shared" si="47"/>
        <v>43281</v>
      </c>
      <c r="D743" s="99" t="s">
        <v>555</v>
      </c>
      <c r="E743" s="481">
        <v>10</v>
      </c>
      <c r="F743" s="99" t="s">
        <v>554</v>
      </c>
      <c r="H743" s="99">
        <f>'Справка 5'!M24</f>
        <v>0</v>
      </c>
    </row>
    <row r="744" spans="1:8">
      <c r="A744" s="99" t="str">
        <f t="shared" si="45"/>
        <v>"ЮРИЙ ГАГАРИН" АД</v>
      </c>
      <c r="B744" s="99" t="str">
        <f t="shared" si="46"/>
        <v>825203984</v>
      </c>
      <c r="C744" s="549">
        <f t="shared" si="47"/>
        <v>43281</v>
      </c>
      <c r="D744" s="99" t="s">
        <v>557</v>
      </c>
      <c r="E744" s="481">
        <v>10</v>
      </c>
      <c r="F744" s="99" t="s">
        <v>556</v>
      </c>
      <c r="H744" s="99">
        <f>'Справка 5'!M25</f>
        <v>0</v>
      </c>
    </row>
    <row r="745" spans="1:8">
      <c r="A745" s="99" t="str">
        <f t="shared" si="45"/>
        <v>"ЮРИЙ ГАГАРИН" АД</v>
      </c>
      <c r="B745" s="99" t="str">
        <f t="shared" si="46"/>
        <v>825203984</v>
      </c>
      <c r="C745" s="549">
        <f t="shared" si="47"/>
        <v>43281</v>
      </c>
      <c r="D745" s="99" t="s">
        <v>558</v>
      </c>
      <c r="E745" s="481">
        <v>10</v>
      </c>
      <c r="F745" s="99" t="s">
        <v>542</v>
      </c>
      <c r="H745" s="99">
        <f>'Справка 5'!M26</f>
        <v>0</v>
      </c>
    </row>
    <row r="746" spans="1:8">
      <c r="A746" s="99" t="str">
        <f t="shared" si="45"/>
        <v>"ЮРИЙ ГАГАРИН" АД</v>
      </c>
      <c r="B746" s="99" t="str">
        <f t="shared" si="46"/>
        <v>825203984</v>
      </c>
      <c r="C746" s="549">
        <f t="shared" si="47"/>
        <v>43281</v>
      </c>
      <c r="D746" s="99" t="s">
        <v>560</v>
      </c>
      <c r="E746" s="481">
        <v>10</v>
      </c>
      <c r="F746" s="99" t="s">
        <v>838</v>
      </c>
      <c r="H746" s="99">
        <f>'Справка 5'!M27</f>
        <v>0</v>
      </c>
    </row>
    <row r="747" spans="1:8">
      <c r="A747" s="99" t="str">
        <f t="shared" si="45"/>
        <v>"ЮРИЙ ГАГАРИН" АД</v>
      </c>
      <c r="B747" s="99" t="str">
        <f t="shared" si="46"/>
        <v>825203984</v>
      </c>
      <c r="C747" s="549">
        <f t="shared" si="47"/>
        <v>43281</v>
      </c>
      <c r="D747" s="99" t="s">
        <v>562</v>
      </c>
      <c r="E747" s="481">
        <v>10</v>
      </c>
      <c r="F747" s="99" t="s">
        <v>561</v>
      </c>
      <c r="H747" s="99">
        <f>'Справка 5'!M29</f>
        <v>0</v>
      </c>
    </row>
    <row r="748" spans="1:8">
      <c r="A748" s="99" t="str">
        <f t="shared" si="45"/>
        <v>"ЮРИЙ ГАГАРИН" АД</v>
      </c>
      <c r="B748" s="99" t="str">
        <f t="shared" si="46"/>
        <v>825203984</v>
      </c>
      <c r="C748" s="549">
        <f t="shared" si="47"/>
        <v>43281</v>
      </c>
      <c r="D748" s="99" t="s">
        <v>563</v>
      </c>
      <c r="E748" s="481">
        <v>10</v>
      </c>
      <c r="F748" s="99" t="s">
        <v>108</v>
      </c>
      <c r="H748" s="99">
        <f>'Справка 5'!M30</f>
        <v>0</v>
      </c>
    </row>
    <row r="749" spans="1:8">
      <c r="A749" s="99" t="str">
        <f t="shared" si="45"/>
        <v>"ЮРИЙ ГАГАРИН" АД</v>
      </c>
      <c r="B749" s="99" t="str">
        <f t="shared" si="46"/>
        <v>825203984</v>
      </c>
      <c r="C749" s="549">
        <f t="shared" si="47"/>
        <v>43281</v>
      </c>
      <c r="D749" s="99" t="s">
        <v>564</v>
      </c>
      <c r="E749" s="481">
        <v>10</v>
      </c>
      <c r="F749" s="99" t="s">
        <v>110</v>
      </c>
      <c r="H749" s="99">
        <f>'Справка 5'!M31</f>
        <v>0</v>
      </c>
    </row>
    <row r="750" spans="1:8">
      <c r="A750" s="99" t="str">
        <f t="shared" si="45"/>
        <v>"ЮРИЙ ГАГАРИН" АД</v>
      </c>
      <c r="B750" s="99" t="str">
        <f t="shared" si="46"/>
        <v>825203984</v>
      </c>
      <c r="C750" s="549">
        <f t="shared" si="47"/>
        <v>43281</v>
      </c>
      <c r="D750" s="99" t="s">
        <v>565</v>
      </c>
      <c r="E750" s="481">
        <v>10</v>
      </c>
      <c r="F750" s="99" t="s">
        <v>113</v>
      </c>
      <c r="H750" s="99">
        <f>'Справка 5'!M32</f>
        <v>0</v>
      </c>
    </row>
    <row r="751" spans="1:8">
      <c r="A751" s="99" t="str">
        <f t="shared" si="45"/>
        <v>"ЮРИЙ ГАГАРИН" АД</v>
      </c>
      <c r="B751" s="99" t="str">
        <f t="shared" si="46"/>
        <v>825203984</v>
      </c>
      <c r="C751" s="549">
        <f t="shared" si="47"/>
        <v>43281</v>
      </c>
      <c r="D751" s="99" t="s">
        <v>566</v>
      </c>
      <c r="E751" s="481">
        <v>10</v>
      </c>
      <c r="F751" s="99" t="s">
        <v>115</v>
      </c>
      <c r="H751" s="99">
        <f>'Справка 5'!M33</f>
        <v>0</v>
      </c>
    </row>
    <row r="752" spans="1:8">
      <c r="A752" s="99" t="str">
        <f t="shared" si="45"/>
        <v>"ЮРИЙ ГАГАРИН" АД</v>
      </c>
      <c r="B752" s="99" t="str">
        <f t="shared" si="46"/>
        <v>825203984</v>
      </c>
      <c r="C752" s="549">
        <f t="shared" si="47"/>
        <v>43281</v>
      </c>
      <c r="D752" s="99" t="s">
        <v>568</v>
      </c>
      <c r="E752" s="481">
        <v>10</v>
      </c>
      <c r="F752" s="99" t="s">
        <v>567</v>
      </c>
      <c r="H752" s="99">
        <f>'Справка 5'!M34</f>
        <v>0</v>
      </c>
    </row>
    <row r="753" spans="1:8">
      <c r="A753" s="99" t="str">
        <f t="shared" si="45"/>
        <v>"ЮРИЙ ГАГАРИН" АД</v>
      </c>
      <c r="B753" s="99" t="str">
        <f t="shared" si="46"/>
        <v>825203984</v>
      </c>
      <c r="C753" s="549">
        <f t="shared" si="47"/>
        <v>43281</v>
      </c>
      <c r="D753" s="99" t="s">
        <v>569</v>
      </c>
      <c r="E753" s="481">
        <v>10</v>
      </c>
      <c r="F753" s="99" t="s">
        <v>121</v>
      </c>
      <c r="H753" s="99">
        <f>'Справка 5'!M35</f>
        <v>0</v>
      </c>
    </row>
    <row r="754" spans="1:8">
      <c r="A754" s="99" t="str">
        <f t="shared" si="45"/>
        <v>"ЮРИЙ ГАГАРИН" АД</v>
      </c>
      <c r="B754" s="99" t="str">
        <f t="shared" si="46"/>
        <v>825203984</v>
      </c>
      <c r="C754" s="549">
        <f t="shared" si="47"/>
        <v>43281</v>
      </c>
      <c r="D754" s="99" t="s">
        <v>571</v>
      </c>
      <c r="E754" s="481">
        <v>10</v>
      </c>
      <c r="F754" s="99" t="s">
        <v>570</v>
      </c>
      <c r="H754" s="99">
        <f>'Справка 5'!M36</f>
        <v>0</v>
      </c>
    </row>
    <row r="755" spans="1:8">
      <c r="A755" s="99" t="str">
        <f t="shared" si="45"/>
        <v>"ЮРИЙ ГАГАРИН" АД</v>
      </c>
      <c r="B755" s="99" t="str">
        <f t="shared" si="46"/>
        <v>825203984</v>
      </c>
      <c r="C755" s="549">
        <f t="shared" si="47"/>
        <v>43281</v>
      </c>
      <c r="D755" s="99" t="s">
        <v>573</v>
      </c>
      <c r="E755" s="481">
        <v>10</v>
      </c>
      <c r="F755" s="99" t="s">
        <v>572</v>
      </c>
      <c r="H755" s="99">
        <f>'Справка 5'!M37</f>
        <v>0</v>
      </c>
    </row>
    <row r="756" spans="1:8">
      <c r="A756" s="99" t="str">
        <f t="shared" si="45"/>
        <v>"ЮРИЙ ГАГАРИН" АД</v>
      </c>
      <c r="B756" s="99" t="str">
        <f t="shared" si="46"/>
        <v>825203984</v>
      </c>
      <c r="C756" s="549">
        <f t="shared" si="47"/>
        <v>43281</v>
      </c>
      <c r="D756" s="99" t="s">
        <v>575</v>
      </c>
      <c r="E756" s="481">
        <v>10</v>
      </c>
      <c r="F756" s="99" t="s">
        <v>574</v>
      </c>
      <c r="H756" s="99">
        <f>'Справка 5'!M38</f>
        <v>0</v>
      </c>
    </row>
    <row r="757" spans="1:8">
      <c r="A757" s="99" t="str">
        <f t="shared" si="45"/>
        <v>"ЮРИЙ ГАГАРИН" АД</v>
      </c>
      <c r="B757" s="99" t="str">
        <f t="shared" si="46"/>
        <v>825203984</v>
      </c>
      <c r="C757" s="549">
        <f t="shared" si="47"/>
        <v>43281</v>
      </c>
      <c r="D757" s="99" t="s">
        <v>576</v>
      </c>
      <c r="E757" s="481">
        <v>10</v>
      </c>
      <c r="F757" s="99" t="s">
        <v>542</v>
      </c>
      <c r="H757" s="99">
        <f>'Справка 5'!M39</f>
        <v>0</v>
      </c>
    </row>
    <row r="758" spans="1:8">
      <c r="A758" s="99" t="str">
        <f t="shared" si="45"/>
        <v>"ЮРИЙ ГАГАРИН" АД</v>
      </c>
      <c r="B758" s="99" t="str">
        <f t="shared" si="46"/>
        <v>825203984</v>
      </c>
      <c r="C758" s="549">
        <f t="shared" si="47"/>
        <v>43281</v>
      </c>
      <c r="D758" s="99" t="s">
        <v>578</v>
      </c>
      <c r="E758" s="481">
        <v>10</v>
      </c>
      <c r="F758" s="99" t="s">
        <v>803</v>
      </c>
      <c r="H758" s="99">
        <f>'Справка 5'!M40</f>
        <v>0</v>
      </c>
    </row>
    <row r="759" spans="1:8">
      <c r="A759" s="99" t="str">
        <f t="shared" si="45"/>
        <v>"ЮРИЙ ГАГАРИН" АД</v>
      </c>
      <c r="B759" s="99" t="str">
        <f t="shared" si="46"/>
        <v>825203984</v>
      </c>
      <c r="C759" s="549">
        <f t="shared" si="47"/>
        <v>43281</v>
      </c>
      <c r="D759" s="99" t="s">
        <v>581</v>
      </c>
      <c r="E759" s="481">
        <v>10</v>
      </c>
      <c r="F759" s="99" t="s">
        <v>580</v>
      </c>
      <c r="H759" s="99">
        <f>'Справка 5'!M41</f>
        <v>0</v>
      </c>
    </row>
    <row r="760" spans="1:8">
      <c r="A760" s="99" t="str">
        <f t="shared" si="45"/>
        <v>"ЮРИЙ ГАГАРИН" АД</v>
      </c>
      <c r="B760" s="99" t="str">
        <f t="shared" si="46"/>
        <v>825203984</v>
      </c>
      <c r="C760" s="549">
        <f t="shared" si="47"/>
        <v>43281</v>
      </c>
      <c r="D760" s="99" t="s">
        <v>583</v>
      </c>
      <c r="E760" s="481">
        <v>10</v>
      </c>
      <c r="F760" s="99" t="s">
        <v>582</v>
      </c>
      <c r="H760" s="99">
        <f>'Справка 5'!M42</f>
        <v>12</v>
      </c>
    </row>
    <row r="761" spans="1:8">
      <c r="A761" s="99" t="str">
        <f t="shared" si="45"/>
        <v>"ЮРИЙ ГАГАРИН" АД</v>
      </c>
      <c r="B761" s="99" t="str">
        <f t="shared" si="46"/>
        <v>825203984</v>
      </c>
      <c r="C761" s="549">
        <f t="shared" si="47"/>
        <v>43281</v>
      </c>
      <c r="D761" s="99" t="s">
        <v>523</v>
      </c>
      <c r="E761" s="481">
        <v>11</v>
      </c>
      <c r="F761" s="99" t="s">
        <v>522</v>
      </c>
      <c r="H761" s="99">
        <f>'Справка 5'!N11</f>
        <v>0</v>
      </c>
    </row>
    <row r="762" spans="1:8">
      <c r="A762" s="99" t="str">
        <f t="shared" si="45"/>
        <v>"ЮРИЙ ГАГАРИН" АД</v>
      </c>
      <c r="B762" s="99" t="str">
        <f t="shared" si="46"/>
        <v>825203984</v>
      </c>
      <c r="C762" s="549">
        <f t="shared" si="47"/>
        <v>43281</v>
      </c>
      <c r="D762" s="99" t="s">
        <v>526</v>
      </c>
      <c r="E762" s="481">
        <v>11</v>
      </c>
      <c r="F762" s="99" t="s">
        <v>525</v>
      </c>
      <c r="H762" s="99">
        <f>'Справка 5'!N12</f>
        <v>2397</v>
      </c>
    </row>
    <row r="763" spans="1:8">
      <c r="A763" s="99" t="str">
        <f t="shared" si="45"/>
        <v>"ЮРИЙ ГАГАРИН" АД</v>
      </c>
      <c r="B763" s="99" t="str">
        <f t="shared" si="46"/>
        <v>825203984</v>
      </c>
      <c r="C763" s="549">
        <f t="shared" si="47"/>
        <v>43281</v>
      </c>
      <c r="D763" s="99" t="s">
        <v>529</v>
      </c>
      <c r="E763" s="481">
        <v>11</v>
      </c>
      <c r="F763" s="99" t="s">
        <v>528</v>
      </c>
      <c r="H763" s="99">
        <f>'Справка 5'!N13</f>
        <v>43869</v>
      </c>
    </row>
    <row r="764" spans="1:8">
      <c r="A764" s="99" t="str">
        <f t="shared" si="45"/>
        <v>"ЮРИЙ ГАГАРИН" АД</v>
      </c>
      <c r="B764" s="99" t="str">
        <f t="shared" si="46"/>
        <v>825203984</v>
      </c>
      <c r="C764" s="549">
        <f t="shared" si="47"/>
        <v>43281</v>
      </c>
      <c r="D764" s="99" t="s">
        <v>532</v>
      </c>
      <c r="E764" s="481">
        <v>11</v>
      </c>
      <c r="F764" s="99" t="s">
        <v>531</v>
      </c>
      <c r="H764" s="99">
        <f>'Справка 5'!N14</f>
        <v>3232</v>
      </c>
    </row>
    <row r="765" spans="1:8">
      <c r="A765" s="99" t="str">
        <f t="shared" si="45"/>
        <v>"ЮРИЙ ГАГАРИН" АД</v>
      </c>
      <c r="B765" s="99" t="str">
        <f t="shared" si="46"/>
        <v>825203984</v>
      </c>
      <c r="C765" s="549">
        <f t="shared" si="47"/>
        <v>43281</v>
      </c>
      <c r="D765" s="99" t="s">
        <v>535</v>
      </c>
      <c r="E765" s="481">
        <v>11</v>
      </c>
      <c r="F765" s="99" t="s">
        <v>534</v>
      </c>
      <c r="H765" s="99">
        <f>'Справка 5'!N15</f>
        <v>996</v>
      </c>
    </row>
    <row r="766" spans="1:8">
      <c r="A766" s="99" t="str">
        <f t="shared" si="45"/>
        <v>"ЮРИЙ ГАГАРИН" АД</v>
      </c>
      <c r="B766" s="99" t="str">
        <f t="shared" si="46"/>
        <v>825203984</v>
      </c>
      <c r="C766" s="549">
        <f t="shared" si="47"/>
        <v>43281</v>
      </c>
      <c r="D766" s="99" t="s">
        <v>537</v>
      </c>
      <c r="E766" s="481">
        <v>11</v>
      </c>
      <c r="F766" s="99" t="s">
        <v>536</v>
      </c>
      <c r="H766" s="99">
        <f>'Справка 5'!N16</f>
        <v>834</v>
      </c>
    </row>
    <row r="767" spans="1:8">
      <c r="A767" s="99" t="str">
        <f t="shared" si="45"/>
        <v>"ЮРИЙ ГАГАРИН" АД</v>
      </c>
      <c r="B767" s="99" t="str">
        <f t="shared" si="46"/>
        <v>825203984</v>
      </c>
      <c r="C767" s="549">
        <f t="shared" si="47"/>
        <v>43281</v>
      </c>
      <c r="D767" s="99" t="s">
        <v>540</v>
      </c>
      <c r="E767" s="481">
        <v>11</v>
      </c>
      <c r="F767" s="99" t="s">
        <v>539</v>
      </c>
      <c r="H767" s="99">
        <f>'Справка 5'!N17</f>
        <v>0</v>
      </c>
    </row>
    <row r="768" spans="1:8">
      <c r="A768" s="99" t="str">
        <f t="shared" si="45"/>
        <v>"ЮРИЙ ГАГАРИН" АД</v>
      </c>
      <c r="B768" s="99" t="str">
        <f t="shared" si="46"/>
        <v>825203984</v>
      </c>
      <c r="C768" s="549">
        <f t="shared" si="47"/>
        <v>43281</v>
      </c>
      <c r="D768" s="99" t="s">
        <v>543</v>
      </c>
      <c r="E768" s="481">
        <v>11</v>
      </c>
      <c r="F768" s="99" t="s">
        <v>542</v>
      </c>
      <c r="H768" s="99">
        <f>'Справка 5'!N18</f>
        <v>0</v>
      </c>
    </row>
    <row r="769" spans="1:8">
      <c r="A769" s="99" t="str">
        <f t="shared" si="45"/>
        <v>"ЮРИЙ ГАГАРИН" АД</v>
      </c>
      <c r="B769" s="99" t="str">
        <f t="shared" si="46"/>
        <v>825203984</v>
      </c>
      <c r="C769" s="549">
        <f t="shared" si="47"/>
        <v>43281</v>
      </c>
      <c r="D769" s="99" t="s">
        <v>545</v>
      </c>
      <c r="E769" s="481">
        <v>11</v>
      </c>
      <c r="F769" s="99" t="s">
        <v>804</v>
      </c>
      <c r="H769" s="99">
        <f>'Справка 5'!N19</f>
        <v>51328</v>
      </c>
    </row>
    <row r="770" spans="1:8">
      <c r="A770" s="99" t="str">
        <f t="shared" si="45"/>
        <v>"ЮРИЙ ГАГАРИН" АД</v>
      </c>
      <c r="B770" s="99" t="str">
        <f t="shared" si="46"/>
        <v>825203984</v>
      </c>
      <c r="C770" s="549">
        <f t="shared" si="47"/>
        <v>43281</v>
      </c>
      <c r="D770" s="99" t="s">
        <v>547</v>
      </c>
      <c r="E770" s="481">
        <v>11</v>
      </c>
      <c r="F770" s="99" t="s">
        <v>546</v>
      </c>
      <c r="H770" s="99">
        <f>'Справка 5'!N20</f>
        <v>0</v>
      </c>
    </row>
    <row r="771" spans="1:8">
      <c r="A771" s="99" t="str">
        <f t="shared" si="45"/>
        <v>"ЮРИЙ ГАГАРИН" АД</v>
      </c>
      <c r="B771" s="99" t="str">
        <f t="shared" si="46"/>
        <v>825203984</v>
      </c>
      <c r="C771" s="549">
        <f t="shared" si="47"/>
        <v>43281</v>
      </c>
      <c r="D771" s="99" t="s">
        <v>549</v>
      </c>
      <c r="E771" s="481">
        <v>11</v>
      </c>
      <c r="F771" s="99" t="s">
        <v>548</v>
      </c>
      <c r="H771" s="99">
        <f>'Справка 5'!N21</f>
        <v>0</v>
      </c>
    </row>
    <row r="772" spans="1:8">
      <c r="A772" s="99" t="str">
        <f t="shared" si="45"/>
        <v>"ЮРИЙ ГАГАРИН" АД</v>
      </c>
      <c r="B772" s="99" t="str">
        <f t="shared" si="46"/>
        <v>825203984</v>
      </c>
      <c r="C772" s="549">
        <f t="shared" si="47"/>
        <v>43281</v>
      </c>
      <c r="D772" s="99" t="s">
        <v>553</v>
      </c>
      <c r="E772" s="481">
        <v>11</v>
      </c>
      <c r="F772" s="99" t="s">
        <v>552</v>
      </c>
      <c r="H772" s="99">
        <f>'Справка 5'!N23</f>
        <v>318</v>
      </c>
    </row>
    <row r="773" spans="1:8">
      <c r="A773" s="99" t="str">
        <f t="shared" si="45"/>
        <v>"ЮРИЙ ГАГАРИН" АД</v>
      </c>
      <c r="B773" s="99" t="str">
        <f t="shared" si="46"/>
        <v>825203984</v>
      </c>
      <c r="C773" s="549">
        <f t="shared" si="47"/>
        <v>43281</v>
      </c>
      <c r="D773" s="99" t="s">
        <v>555</v>
      </c>
      <c r="E773" s="481">
        <v>11</v>
      </c>
      <c r="F773" s="99" t="s">
        <v>554</v>
      </c>
      <c r="H773" s="99">
        <f>'Справка 5'!N24</f>
        <v>944</v>
      </c>
    </row>
    <row r="774" spans="1:8">
      <c r="A774" s="99" t="str">
        <f t="shared" si="45"/>
        <v>"ЮРИЙ ГАГАРИН" АД</v>
      </c>
      <c r="B774" s="99" t="str">
        <f t="shared" si="46"/>
        <v>825203984</v>
      </c>
      <c r="C774" s="549">
        <f t="shared" si="47"/>
        <v>43281</v>
      </c>
      <c r="D774" s="99" t="s">
        <v>557</v>
      </c>
      <c r="E774" s="481">
        <v>11</v>
      </c>
      <c r="F774" s="99" t="s">
        <v>556</v>
      </c>
      <c r="H774" s="99">
        <f>'Справка 5'!N25</f>
        <v>0</v>
      </c>
    </row>
    <row r="775" spans="1:8">
      <c r="A775" s="99" t="str">
        <f t="shared" si="45"/>
        <v>"ЮРИЙ ГАГАРИН" АД</v>
      </c>
      <c r="B775" s="99" t="str">
        <f t="shared" si="46"/>
        <v>825203984</v>
      </c>
      <c r="C775" s="549">
        <f t="shared" si="47"/>
        <v>43281</v>
      </c>
      <c r="D775" s="99" t="s">
        <v>558</v>
      </c>
      <c r="E775" s="481">
        <v>11</v>
      </c>
      <c r="F775" s="99" t="s">
        <v>542</v>
      </c>
      <c r="H775" s="99">
        <f>'Справка 5'!N26</f>
        <v>536</v>
      </c>
    </row>
    <row r="776" spans="1:8">
      <c r="A776" s="99" t="str">
        <f t="shared" si="45"/>
        <v>"ЮРИЙ ГАГАРИН" АД</v>
      </c>
      <c r="B776" s="99" t="str">
        <f t="shared" si="46"/>
        <v>825203984</v>
      </c>
      <c r="C776" s="549">
        <f t="shared" si="47"/>
        <v>43281</v>
      </c>
      <c r="D776" s="99" t="s">
        <v>560</v>
      </c>
      <c r="E776" s="481">
        <v>11</v>
      </c>
      <c r="F776" s="99" t="s">
        <v>838</v>
      </c>
      <c r="H776" s="99">
        <f>'Справка 5'!N27</f>
        <v>1798</v>
      </c>
    </row>
    <row r="777" spans="1:8">
      <c r="A777" s="99" t="str">
        <f t="shared" si="45"/>
        <v>"ЮРИЙ ГАГАРИН" АД</v>
      </c>
      <c r="B777" s="99" t="str">
        <f t="shared" si="46"/>
        <v>825203984</v>
      </c>
      <c r="C777" s="549">
        <f t="shared" si="47"/>
        <v>43281</v>
      </c>
      <c r="D777" s="99" t="s">
        <v>562</v>
      </c>
      <c r="E777" s="481">
        <v>11</v>
      </c>
      <c r="F777" s="99" t="s">
        <v>561</v>
      </c>
      <c r="H777" s="99">
        <f>'Справка 5'!N29</f>
        <v>0</v>
      </c>
    </row>
    <row r="778" spans="1:8">
      <c r="A778" s="99" t="str">
        <f t="shared" si="45"/>
        <v>"ЮРИЙ ГАГАРИН" АД</v>
      </c>
      <c r="B778" s="99" t="str">
        <f t="shared" si="46"/>
        <v>825203984</v>
      </c>
      <c r="C778" s="549">
        <f t="shared" si="47"/>
        <v>43281</v>
      </c>
      <c r="D778" s="99" t="s">
        <v>563</v>
      </c>
      <c r="E778" s="481">
        <v>11</v>
      </c>
      <c r="F778" s="99" t="s">
        <v>108</v>
      </c>
      <c r="H778" s="99">
        <f>'Справка 5'!N30</f>
        <v>0</v>
      </c>
    </row>
    <row r="779" spans="1:8">
      <c r="A779" s="99" t="str">
        <f t="shared" si="45"/>
        <v>"ЮРИЙ ГАГАРИН" АД</v>
      </c>
      <c r="B779" s="99" t="str">
        <f t="shared" si="46"/>
        <v>825203984</v>
      </c>
      <c r="C779" s="549">
        <f t="shared" si="47"/>
        <v>43281</v>
      </c>
      <c r="D779" s="99" t="s">
        <v>564</v>
      </c>
      <c r="E779" s="481">
        <v>11</v>
      </c>
      <c r="F779" s="99" t="s">
        <v>110</v>
      </c>
      <c r="H779" s="99">
        <f>'Справка 5'!N31</f>
        <v>0</v>
      </c>
    </row>
    <row r="780" spans="1:8">
      <c r="A780" s="99" t="str">
        <f t="shared" si="45"/>
        <v>"ЮРИЙ ГАГАРИН" АД</v>
      </c>
      <c r="B780" s="99" t="str">
        <f t="shared" si="46"/>
        <v>825203984</v>
      </c>
      <c r="C780" s="549">
        <f t="shared" si="47"/>
        <v>43281</v>
      </c>
      <c r="D780" s="99" t="s">
        <v>565</v>
      </c>
      <c r="E780" s="481">
        <v>11</v>
      </c>
      <c r="F780" s="99" t="s">
        <v>113</v>
      </c>
      <c r="H780" s="99">
        <f>'Справка 5'!N32</f>
        <v>0</v>
      </c>
    </row>
    <row r="781" spans="1:8">
      <c r="A781" s="99" t="str">
        <f t="shared" ref="A781:A844" si="48">pdeName</f>
        <v>"ЮРИЙ ГАГАРИН" АД</v>
      </c>
      <c r="B781" s="99" t="str">
        <f t="shared" ref="B781:B844" si="49">pdeBulstat</f>
        <v>825203984</v>
      </c>
      <c r="C781" s="549">
        <f t="shared" ref="C781:C844" si="50">endDate</f>
        <v>43281</v>
      </c>
      <c r="D781" s="99" t="s">
        <v>566</v>
      </c>
      <c r="E781" s="481">
        <v>11</v>
      </c>
      <c r="F781" s="99" t="s">
        <v>115</v>
      </c>
      <c r="H781" s="99">
        <f>'Справка 5'!N33</f>
        <v>0</v>
      </c>
    </row>
    <row r="782" spans="1:8">
      <c r="A782" s="99" t="str">
        <f t="shared" si="48"/>
        <v>"ЮРИЙ ГАГАРИН" АД</v>
      </c>
      <c r="B782" s="99" t="str">
        <f t="shared" si="49"/>
        <v>825203984</v>
      </c>
      <c r="C782" s="549">
        <f t="shared" si="50"/>
        <v>43281</v>
      </c>
      <c r="D782" s="99" t="s">
        <v>568</v>
      </c>
      <c r="E782" s="481">
        <v>11</v>
      </c>
      <c r="F782" s="99" t="s">
        <v>567</v>
      </c>
      <c r="H782" s="99">
        <f>'Справка 5'!N34</f>
        <v>0</v>
      </c>
    </row>
    <row r="783" spans="1:8">
      <c r="A783" s="99" t="str">
        <f t="shared" si="48"/>
        <v>"ЮРИЙ ГАГАРИН" АД</v>
      </c>
      <c r="B783" s="99" t="str">
        <f t="shared" si="49"/>
        <v>825203984</v>
      </c>
      <c r="C783" s="549">
        <f t="shared" si="50"/>
        <v>43281</v>
      </c>
      <c r="D783" s="99" t="s">
        <v>569</v>
      </c>
      <c r="E783" s="481">
        <v>11</v>
      </c>
      <c r="F783" s="99" t="s">
        <v>121</v>
      </c>
      <c r="H783" s="99">
        <f>'Справка 5'!N35</f>
        <v>0</v>
      </c>
    </row>
    <row r="784" spans="1:8">
      <c r="A784" s="99" t="str">
        <f t="shared" si="48"/>
        <v>"ЮРИЙ ГАГАРИН" АД</v>
      </c>
      <c r="B784" s="99" t="str">
        <f t="shared" si="49"/>
        <v>825203984</v>
      </c>
      <c r="C784" s="549">
        <f t="shared" si="50"/>
        <v>43281</v>
      </c>
      <c r="D784" s="99" t="s">
        <v>571</v>
      </c>
      <c r="E784" s="481">
        <v>11</v>
      </c>
      <c r="F784" s="99" t="s">
        <v>570</v>
      </c>
      <c r="H784" s="99">
        <f>'Справка 5'!N36</f>
        <v>0</v>
      </c>
    </row>
    <row r="785" spans="1:8">
      <c r="A785" s="99" t="str">
        <f t="shared" si="48"/>
        <v>"ЮРИЙ ГАГАРИН" АД</v>
      </c>
      <c r="B785" s="99" t="str">
        <f t="shared" si="49"/>
        <v>825203984</v>
      </c>
      <c r="C785" s="549">
        <f t="shared" si="50"/>
        <v>43281</v>
      </c>
      <c r="D785" s="99" t="s">
        <v>573</v>
      </c>
      <c r="E785" s="481">
        <v>11</v>
      </c>
      <c r="F785" s="99" t="s">
        <v>572</v>
      </c>
      <c r="H785" s="99">
        <f>'Справка 5'!N37</f>
        <v>0</v>
      </c>
    </row>
    <row r="786" spans="1:8">
      <c r="A786" s="99" t="str">
        <f t="shared" si="48"/>
        <v>"ЮРИЙ ГАГАРИН" АД</v>
      </c>
      <c r="B786" s="99" t="str">
        <f t="shared" si="49"/>
        <v>825203984</v>
      </c>
      <c r="C786" s="549">
        <f t="shared" si="50"/>
        <v>43281</v>
      </c>
      <c r="D786" s="99" t="s">
        <v>575</v>
      </c>
      <c r="E786" s="481">
        <v>11</v>
      </c>
      <c r="F786" s="99" t="s">
        <v>574</v>
      </c>
      <c r="H786" s="99">
        <f>'Справка 5'!N38</f>
        <v>0</v>
      </c>
    </row>
    <row r="787" spans="1:8">
      <c r="A787" s="99" t="str">
        <f t="shared" si="48"/>
        <v>"ЮРИЙ ГАГАРИН" АД</v>
      </c>
      <c r="B787" s="99" t="str">
        <f t="shared" si="49"/>
        <v>825203984</v>
      </c>
      <c r="C787" s="549">
        <f t="shared" si="50"/>
        <v>43281</v>
      </c>
      <c r="D787" s="99" t="s">
        <v>576</v>
      </c>
      <c r="E787" s="481">
        <v>11</v>
      </c>
      <c r="F787" s="99" t="s">
        <v>542</v>
      </c>
      <c r="H787" s="99">
        <f>'Справка 5'!N39</f>
        <v>0</v>
      </c>
    </row>
    <row r="788" spans="1:8">
      <c r="A788" s="99" t="str">
        <f t="shared" si="48"/>
        <v>"ЮРИЙ ГАГАРИН" АД</v>
      </c>
      <c r="B788" s="99" t="str">
        <f t="shared" si="49"/>
        <v>825203984</v>
      </c>
      <c r="C788" s="549">
        <f t="shared" si="50"/>
        <v>43281</v>
      </c>
      <c r="D788" s="99" t="s">
        <v>578</v>
      </c>
      <c r="E788" s="481">
        <v>11</v>
      </c>
      <c r="F788" s="99" t="s">
        <v>803</v>
      </c>
      <c r="H788" s="99">
        <f>'Справка 5'!N40</f>
        <v>0</v>
      </c>
    </row>
    <row r="789" spans="1:8">
      <c r="A789" s="99" t="str">
        <f t="shared" si="48"/>
        <v>"ЮРИЙ ГАГАРИН" АД</v>
      </c>
      <c r="B789" s="99" t="str">
        <f t="shared" si="49"/>
        <v>825203984</v>
      </c>
      <c r="C789" s="549">
        <f t="shared" si="50"/>
        <v>43281</v>
      </c>
      <c r="D789" s="99" t="s">
        <v>581</v>
      </c>
      <c r="E789" s="481">
        <v>11</v>
      </c>
      <c r="F789" s="99" t="s">
        <v>580</v>
      </c>
      <c r="H789" s="99">
        <f>'Справка 5'!N41</f>
        <v>0</v>
      </c>
    </row>
    <row r="790" spans="1:8">
      <c r="A790" s="99" t="str">
        <f t="shared" si="48"/>
        <v>"ЮРИЙ ГАГАРИН" АД</v>
      </c>
      <c r="B790" s="99" t="str">
        <f t="shared" si="49"/>
        <v>825203984</v>
      </c>
      <c r="C790" s="549">
        <f t="shared" si="50"/>
        <v>43281</v>
      </c>
      <c r="D790" s="99" t="s">
        <v>583</v>
      </c>
      <c r="E790" s="481">
        <v>11</v>
      </c>
      <c r="F790" s="99" t="s">
        <v>582</v>
      </c>
      <c r="H790" s="99">
        <f>'Справка 5'!N42</f>
        <v>53126</v>
      </c>
    </row>
    <row r="791" spans="1:8">
      <c r="A791" s="99" t="str">
        <f t="shared" si="48"/>
        <v>"ЮРИЙ ГАГАРИН" АД</v>
      </c>
      <c r="B791" s="99" t="str">
        <f t="shared" si="49"/>
        <v>825203984</v>
      </c>
      <c r="C791" s="549">
        <f t="shared" si="50"/>
        <v>43281</v>
      </c>
      <c r="D791" s="99" t="s">
        <v>523</v>
      </c>
      <c r="E791" s="481">
        <v>12</v>
      </c>
      <c r="F791" s="99" t="s">
        <v>522</v>
      </c>
      <c r="H791" s="99">
        <f>'Справка 5'!O11</f>
        <v>0</v>
      </c>
    </row>
    <row r="792" spans="1:8">
      <c r="A792" s="99" t="str">
        <f t="shared" si="48"/>
        <v>"ЮРИЙ ГАГАРИН" АД</v>
      </c>
      <c r="B792" s="99" t="str">
        <f t="shared" si="49"/>
        <v>825203984</v>
      </c>
      <c r="C792" s="549">
        <f t="shared" si="50"/>
        <v>43281</v>
      </c>
      <c r="D792" s="99" t="s">
        <v>526</v>
      </c>
      <c r="E792" s="481">
        <v>12</v>
      </c>
      <c r="F792" s="99" t="s">
        <v>525</v>
      </c>
      <c r="H792" s="99">
        <f>'Справка 5'!O12</f>
        <v>0</v>
      </c>
    </row>
    <row r="793" spans="1:8">
      <c r="A793" s="99" t="str">
        <f t="shared" si="48"/>
        <v>"ЮРИЙ ГАГАРИН" АД</v>
      </c>
      <c r="B793" s="99" t="str">
        <f t="shared" si="49"/>
        <v>825203984</v>
      </c>
      <c r="C793" s="549">
        <f t="shared" si="50"/>
        <v>43281</v>
      </c>
      <c r="D793" s="99" t="s">
        <v>529</v>
      </c>
      <c r="E793" s="481">
        <v>12</v>
      </c>
      <c r="F793" s="99" t="s">
        <v>528</v>
      </c>
      <c r="H793" s="99">
        <f>'Справка 5'!O13</f>
        <v>0</v>
      </c>
    </row>
    <row r="794" spans="1:8">
      <c r="A794" s="99" t="str">
        <f t="shared" si="48"/>
        <v>"ЮРИЙ ГАГАРИН" АД</v>
      </c>
      <c r="B794" s="99" t="str">
        <f t="shared" si="49"/>
        <v>825203984</v>
      </c>
      <c r="C794" s="549">
        <f t="shared" si="50"/>
        <v>43281</v>
      </c>
      <c r="D794" s="99" t="s">
        <v>532</v>
      </c>
      <c r="E794" s="481">
        <v>12</v>
      </c>
      <c r="F794" s="99" t="s">
        <v>531</v>
      </c>
      <c r="H794" s="99">
        <f>'Справка 5'!O14</f>
        <v>0</v>
      </c>
    </row>
    <row r="795" spans="1:8">
      <c r="A795" s="99" t="str">
        <f t="shared" si="48"/>
        <v>"ЮРИЙ ГАГАРИН" АД</v>
      </c>
      <c r="B795" s="99" t="str">
        <f t="shared" si="49"/>
        <v>825203984</v>
      </c>
      <c r="C795" s="549">
        <f t="shared" si="50"/>
        <v>43281</v>
      </c>
      <c r="D795" s="99" t="s">
        <v>535</v>
      </c>
      <c r="E795" s="481">
        <v>12</v>
      </c>
      <c r="F795" s="99" t="s">
        <v>534</v>
      </c>
      <c r="H795" s="99">
        <f>'Справка 5'!O15</f>
        <v>0</v>
      </c>
    </row>
    <row r="796" spans="1:8">
      <c r="A796" s="99" t="str">
        <f t="shared" si="48"/>
        <v>"ЮРИЙ ГАГАРИН" АД</v>
      </c>
      <c r="B796" s="99" t="str">
        <f t="shared" si="49"/>
        <v>825203984</v>
      </c>
      <c r="C796" s="549">
        <f t="shared" si="50"/>
        <v>43281</v>
      </c>
      <c r="D796" s="99" t="s">
        <v>537</v>
      </c>
      <c r="E796" s="481">
        <v>12</v>
      </c>
      <c r="F796" s="99" t="s">
        <v>536</v>
      </c>
      <c r="H796" s="99">
        <f>'Справка 5'!O16</f>
        <v>0</v>
      </c>
    </row>
    <row r="797" spans="1:8">
      <c r="A797" s="99" t="str">
        <f t="shared" si="48"/>
        <v>"ЮРИЙ ГАГАРИН" АД</v>
      </c>
      <c r="B797" s="99" t="str">
        <f t="shared" si="49"/>
        <v>825203984</v>
      </c>
      <c r="C797" s="549">
        <f t="shared" si="50"/>
        <v>43281</v>
      </c>
      <c r="D797" s="99" t="s">
        <v>540</v>
      </c>
      <c r="E797" s="481">
        <v>12</v>
      </c>
      <c r="F797" s="99" t="s">
        <v>539</v>
      </c>
      <c r="H797" s="99">
        <f>'Справка 5'!O17</f>
        <v>0</v>
      </c>
    </row>
    <row r="798" spans="1:8">
      <c r="A798" s="99" t="str">
        <f t="shared" si="48"/>
        <v>"ЮРИЙ ГАГАРИН" АД</v>
      </c>
      <c r="B798" s="99" t="str">
        <f t="shared" si="49"/>
        <v>825203984</v>
      </c>
      <c r="C798" s="549">
        <f t="shared" si="50"/>
        <v>43281</v>
      </c>
      <c r="D798" s="99" t="s">
        <v>543</v>
      </c>
      <c r="E798" s="481">
        <v>12</v>
      </c>
      <c r="F798" s="99" t="s">
        <v>542</v>
      </c>
      <c r="H798" s="99">
        <f>'Справка 5'!O18</f>
        <v>0</v>
      </c>
    </row>
    <row r="799" spans="1:8">
      <c r="A799" s="99" t="str">
        <f t="shared" si="48"/>
        <v>"ЮРИЙ ГАГАРИН" АД</v>
      </c>
      <c r="B799" s="99" t="str">
        <f t="shared" si="49"/>
        <v>825203984</v>
      </c>
      <c r="C799" s="549">
        <f t="shared" si="50"/>
        <v>43281</v>
      </c>
      <c r="D799" s="99" t="s">
        <v>545</v>
      </c>
      <c r="E799" s="481">
        <v>12</v>
      </c>
      <c r="F799" s="99" t="s">
        <v>804</v>
      </c>
      <c r="H799" s="99">
        <f>'Справка 5'!O19</f>
        <v>0</v>
      </c>
    </row>
    <row r="800" spans="1:8">
      <c r="A800" s="99" t="str">
        <f t="shared" si="48"/>
        <v>"ЮРИЙ ГАГАРИН" АД</v>
      </c>
      <c r="B800" s="99" t="str">
        <f t="shared" si="49"/>
        <v>825203984</v>
      </c>
      <c r="C800" s="549">
        <f t="shared" si="50"/>
        <v>43281</v>
      </c>
      <c r="D800" s="99" t="s">
        <v>547</v>
      </c>
      <c r="E800" s="481">
        <v>12</v>
      </c>
      <c r="F800" s="99" t="s">
        <v>546</v>
      </c>
      <c r="H800" s="99">
        <f>'Справка 5'!O20</f>
        <v>0</v>
      </c>
    </row>
    <row r="801" spans="1:8">
      <c r="A801" s="99" t="str">
        <f t="shared" si="48"/>
        <v>"ЮРИЙ ГАГАРИН" АД</v>
      </c>
      <c r="B801" s="99" t="str">
        <f t="shared" si="49"/>
        <v>825203984</v>
      </c>
      <c r="C801" s="549">
        <f t="shared" si="50"/>
        <v>43281</v>
      </c>
      <c r="D801" s="99" t="s">
        <v>549</v>
      </c>
      <c r="E801" s="481">
        <v>12</v>
      </c>
      <c r="F801" s="99" t="s">
        <v>548</v>
      </c>
      <c r="H801" s="99">
        <f>'Справка 5'!O21</f>
        <v>0</v>
      </c>
    </row>
    <row r="802" spans="1:8">
      <c r="A802" s="99" t="str">
        <f t="shared" si="48"/>
        <v>"ЮРИЙ ГАГАРИН" АД</v>
      </c>
      <c r="B802" s="99" t="str">
        <f t="shared" si="49"/>
        <v>825203984</v>
      </c>
      <c r="C802" s="549">
        <f t="shared" si="50"/>
        <v>43281</v>
      </c>
      <c r="D802" s="99" t="s">
        <v>553</v>
      </c>
      <c r="E802" s="481">
        <v>12</v>
      </c>
      <c r="F802" s="99" t="s">
        <v>552</v>
      </c>
      <c r="H802" s="99">
        <f>'Справка 5'!O23</f>
        <v>0</v>
      </c>
    </row>
    <row r="803" spans="1:8">
      <c r="A803" s="99" t="str">
        <f t="shared" si="48"/>
        <v>"ЮРИЙ ГАГАРИН" АД</v>
      </c>
      <c r="B803" s="99" t="str">
        <f t="shared" si="49"/>
        <v>825203984</v>
      </c>
      <c r="C803" s="549">
        <f t="shared" si="50"/>
        <v>43281</v>
      </c>
      <c r="D803" s="99" t="s">
        <v>555</v>
      </c>
      <c r="E803" s="481">
        <v>12</v>
      </c>
      <c r="F803" s="99" t="s">
        <v>554</v>
      </c>
      <c r="H803" s="99">
        <f>'Справка 5'!O24</f>
        <v>0</v>
      </c>
    </row>
    <row r="804" spans="1:8">
      <c r="A804" s="99" t="str">
        <f t="shared" si="48"/>
        <v>"ЮРИЙ ГАГАРИН" АД</v>
      </c>
      <c r="B804" s="99" t="str">
        <f t="shared" si="49"/>
        <v>825203984</v>
      </c>
      <c r="C804" s="549">
        <f t="shared" si="50"/>
        <v>43281</v>
      </c>
      <c r="D804" s="99" t="s">
        <v>557</v>
      </c>
      <c r="E804" s="481">
        <v>12</v>
      </c>
      <c r="F804" s="99" t="s">
        <v>556</v>
      </c>
      <c r="H804" s="99">
        <f>'Справка 5'!O25</f>
        <v>0</v>
      </c>
    </row>
    <row r="805" spans="1:8">
      <c r="A805" s="99" t="str">
        <f t="shared" si="48"/>
        <v>"ЮРИЙ ГАГАРИН" АД</v>
      </c>
      <c r="B805" s="99" t="str">
        <f t="shared" si="49"/>
        <v>825203984</v>
      </c>
      <c r="C805" s="549">
        <f t="shared" si="50"/>
        <v>43281</v>
      </c>
      <c r="D805" s="99" t="s">
        <v>558</v>
      </c>
      <c r="E805" s="481">
        <v>12</v>
      </c>
      <c r="F805" s="99" t="s">
        <v>542</v>
      </c>
      <c r="H805" s="99">
        <f>'Справка 5'!O26</f>
        <v>0</v>
      </c>
    </row>
    <row r="806" spans="1:8">
      <c r="A806" s="99" t="str">
        <f t="shared" si="48"/>
        <v>"ЮРИЙ ГАГАРИН" АД</v>
      </c>
      <c r="B806" s="99" t="str">
        <f t="shared" si="49"/>
        <v>825203984</v>
      </c>
      <c r="C806" s="549">
        <f t="shared" si="50"/>
        <v>43281</v>
      </c>
      <c r="D806" s="99" t="s">
        <v>560</v>
      </c>
      <c r="E806" s="481">
        <v>12</v>
      </c>
      <c r="F806" s="99" t="s">
        <v>838</v>
      </c>
      <c r="H806" s="99">
        <f>'Справка 5'!O27</f>
        <v>0</v>
      </c>
    </row>
    <row r="807" spans="1:8">
      <c r="A807" s="99" t="str">
        <f t="shared" si="48"/>
        <v>"ЮРИЙ ГАГАРИН" АД</v>
      </c>
      <c r="B807" s="99" t="str">
        <f t="shared" si="49"/>
        <v>825203984</v>
      </c>
      <c r="C807" s="549">
        <f t="shared" si="50"/>
        <v>43281</v>
      </c>
      <c r="D807" s="99" t="s">
        <v>562</v>
      </c>
      <c r="E807" s="481">
        <v>12</v>
      </c>
      <c r="F807" s="99" t="s">
        <v>561</v>
      </c>
      <c r="H807" s="99">
        <f>'Справка 5'!O29</f>
        <v>0</v>
      </c>
    </row>
    <row r="808" spans="1:8">
      <c r="A808" s="99" t="str">
        <f t="shared" si="48"/>
        <v>"ЮРИЙ ГАГАРИН" АД</v>
      </c>
      <c r="B808" s="99" t="str">
        <f t="shared" si="49"/>
        <v>825203984</v>
      </c>
      <c r="C808" s="549">
        <f t="shared" si="50"/>
        <v>43281</v>
      </c>
      <c r="D808" s="99" t="s">
        <v>563</v>
      </c>
      <c r="E808" s="481">
        <v>12</v>
      </c>
      <c r="F808" s="99" t="s">
        <v>108</v>
      </c>
      <c r="H808" s="99">
        <f>'Справка 5'!O30</f>
        <v>0</v>
      </c>
    </row>
    <row r="809" spans="1:8">
      <c r="A809" s="99" t="str">
        <f t="shared" si="48"/>
        <v>"ЮРИЙ ГАГАРИН" АД</v>
      </c>
      <c r="B809" s="99" t="str">
        <f t="shared" si="49"/>
        <v>825203984</v>
      </c>
      <c r="C809" s="549">
        <f t="shared" si="50"/>
        <v>43281</v>
      </c>
      <c r="D809" s="99" t="s">
        <v>564</v>
      </c>
      <c r="E809" s="481">
        <v>12</v>
      </c>
      <c r="F809" s="99" t="s">
        <v>110</v>
      </c>
      <c r="H809" s="99">
        <f>'Справка 5'!O31</f>
        <v>0</v>
      </c>
    </row>
    <row r="810" spans="1:8">
      <c r="A810" s="99" t="str">
        <f t="shared" si="48"/>
        <v>"ЮРИЙ ГАГАРИН" АД</v>
      </c>
      <c r="B810" s="99" t="str">
        <f t="shared" si="49"/>
        <v>825203984</v>
      </c>
      <c r="C810" s="549">
        <f t="shared" si="50"/>
        <v>43281</v>
      </c>
      <c r="D810" s="99" t="s">
        <v>565</v>
      </c>
      <c r="E810" s="481">
        <v>12</v>
      </c>
      <c r="F810" s="99" t="s">
        <v>113</v>
      </c>
      <c r="H810" s="99">
        <f>'Справка 5'!O32</f>
        <v>0</v>
      </c>
    </row>
    <row r="811" spans="1:8">
      <c r="A811" s="99" t="str">
        <f t="shared" si="48"/>
        <v>"ЮРИЙ ГАГАРИН" АД</v>
      </c>
      <c r="B811" s="99" t="str">
        <f t="shared" si="49"/>
        <v>825203984</v>
      </c>
      <c r="C811" s="549">
        <f t="shared" si="50"/>
        <v>43281</v>
      </c>
      <c r="D811" s="99" t="s">
        <v>566</v>
      </c>
      <c r="E811" s="481">
        <v>12</v>
      </c>
      <c r="F811" s="99" t="s">
        <v>115</v>
      </c>
      <c r="H811" s="99">
        <f>'Справка 5'!O33</f>
        <v>0</v>
      </c>
    </row>
    <row r="812" spans="1:8">
      <c r="A812" s="99" t="str">
        <f t="shared" si="48"/>
        <v>"ЮРИЙ ГАГАРИН" АД</v>
      </c>
      <c r="B812" s="99" t="str">
        <f t="shared" si="49"/>
        <v>825203984</v>
      </c>
      <c r="C812" s="549">
        <f t="shared" si="50"/>
        <v>43281</v>
      </c>
      <c r="D812" s="99" t="s">
        <v>568</v>
      </c>
      <c r="E812" s="481">
        <v>12</v>
      </c>
      <c r="F812" s="99" t="s">
        <v>567</v>
      </c>
      <c r="H812" s="99">
        <f>'Справка 5'!O34</f>
        <v>0</v>
      </c>
    </row>
    <row r="813" spans="1:8">
      <c r="A813" s="99" t="str">
        <f t="shared" si="48"/>
        <v>"ЮРИЙ ГАГАРИН" АД</v>
      </c>
      <c r="B813" s="99" t="str">
        <f t="shared" si="49"/>
        <v>825203984</v>
      </c>
      <c r="C813" s="549">
        <f t="shared" si="50"/>
        <v>43281</v>
      </c>
      <c r="D813" s="99" t="s">
        <v>569</v>
      </c>
      <c r="E813" s="481">
        <v>12</v>
      </c>
      <c r="F813" s="99" t="s">
        <v>121</v>
      </c>
      <c r="H813" s="99">
        <f>'Справка 5'!O35</f>
        <v>0</v>
      </c>
    </row>
    <row r="814" spans="1:8">
      <c r="A814" s="99" t="str">
        <f t="shared" si="48"/>
        <v>"ЮРИЙ ГАГАРИН" АД</v>
      </c>
      <c r="B814" s="99" t="str">
        <f t="shared" si="49"/>
        <v>825203984</v>
      </c>
      <c r="C814" s="549">
        <f t="shared" si="50"/>
        <v>43281</v>
      </c>
      <c r="D814" s="99" t="s">
        <v>571</v>
      </c>
      <c r="E814" s="481">
        <v>12</v>
      </c>
      <c r="F814" s="99" t="s">
        <v>570</v>
      </c>
      <c r="H814" s="99">
        <f>'Справка 5'!O36</f>
        <v>0</v>
      </c>
    </row>
    <row r="815" spans="1:8">
      <c r="A815" s="99" t="str">
        <f t="shared" si="48"/>
        <v>"ЮРИЙ ГАГАРИН" АД</v>
      </c>
      <c r="B815" s="99" t="str">
        <f t="shared" si="49"/>
        <v>825203984</v>
      </c>
      <c r="C815" s="549">
        <f t="shared" si="50"/>
        <v>43281</v>
      </c>
      <c r="D815" s="99" t="s">
        <v>573</v>
      </c>
      <c r="E815" s="481">
        <v>12</v>
      </c>
      <c r="F815" s="99" t="s">
        <v>572</v>
      </c>
      <c r="H815" s="99">
        <f>'Справка 5'!O37</f>
        <v>0</v>
      </c>
    </row>
    <row r="816" spans="1:8">
      <c r="A816" s="99" t="str">
        <f t="shared" si="48"/>
        <v>"ЮРИЙ ГАГАРИН" АД</v>
      </c>
      <c r="B816" s="99" t="str">
        <f t="shared" si="49"/>
        <v>825203984</v>
      </c>
      <c r="C816" s="549">
        <f t="shared" si="50"/>
        <v>43281</v>
      </c>
      <c r="D816" s="99" t="s">
        <v>575</v>
      </c>
      <c r="E816" s="481">
        <v>12</v>
      </c>
      <c r="F816" s="99" t="s">
        <v>574</v>
      </c>
      <c r="H816" s="99">
        <f>'Справка 5'!O38</f>
        <v>0</v>
      </c>
    </row>
    <row r="817" spans="1:8">
      <c r="A817" s="99" t="str">
        <f t="shared" si="48"/>
        <v>"ЮРИЙ ГАГАРИН" АД</v>
      </c>
      <c r="B817" s="99" t="str">
        <f t="shared" si="49"/>
        <v>825203984</v>
      </c>
      <c r="C817" s="549">
        <f t="shared" si="50"/>
        <v>43281</v>
      </c>
      <c r="D817" s="99" t="s">
        <v>576</v>
      </c>
      <c r="E817" s="481">
        <v>12</v>
      </c>
      <c r="F817" s="99" t="s">
        <v>542</v>
      </c>
      <c r="H817" s="99">
        <f>'Справка 5'!O39</f>
        <v>0</v>
      </c>
    </row>
    <row r="818" spans="1:8">
      <c r="A818" s="99" t="str">
        <f t="shared" si="48"/>
        <v>"ЮРИЙ ГАГАРИН" АД</v>
      </c>
      <c r="B818" s="99" t="str">
        <f t="shared" si="49"/>
        <v>825203984</v>
      </c>
      <c r="C818" s="549">
        <f t="shared" si="50"/>
        <v>43281</v>
      </c>
      <c r="D818" s="99" t="s">
        <v>578</v>
      </c>
      <c r="E818" s="481">
        <v>12</v>
      </c>
      <c r="F818" s="99" t="s">
        <v>803</v>
      </c>
      <c r="H818" s="99">
        <f>'Справка 5'!O40</f>
        <v>0</v>
      </c>
    </row>
    <row r="819" spans="1:8">
      <c r="A819" s="99" t="str">
        <f t="shared" si="48"/>
        <v>"ЮРИЙ ГАГАРИН" АД</v>
      </c>
      <c r="B819" s="99" t="str">
        <f t="shared" si="49"/>
        <v>825203984</v>
      </c>
      <c r="C819" s="549">
        <f t="shared" si="50"/>
        <v>43281</v>
      </c>
      <c r="D819" s="99" t="s">
        <v>581</v>
      </c>
      <c r="E819" s="481">
        <v>12</v>
      </c>
      <c r="F819" s="99" t="s">
        <v>580</v>
      </c>
      <c r="H819" s="99">
        <f>'Справка 5'!O41</f>
        <v>0</v>
      </c>
    </row>
    <row r="820" spans="1:8">
      <c r="A820" s="99" t="str">
        <f t="shared" si="48"/>
        <v>"ЮРИЙ ГАГАРИН" АД</v>
      </c>
      <c r="B820" s="99" t="str">
        <f t="shared" si="49"/>
        <v>825203984</v>
      </c>
      <c r="C820" s="549">
        <f t="shared" si="50"/>
        <v>43281</v>
      </c>
      <c r="D820" s="99" t="s">
        <v>583</v>
      </c>
      <c r="E820" s="481">
        <v>12</v>
      </c>
      <c r="F820" s="99" t="s">
        <v>582</v>
      </c>
      <c r="H820" s="99">
        <f>'Справка 5'!O42</f>
        <v>0</v>
      </c>
    </row>
    <row r="821" spans="1:8">
      <c r="A821" s="99" t="str">
        <f t="shared" si="48"/>
        <v>"ЮРИЙ ГАГАРИН" АД</v>
      </c>
      <c r="B821" s="99" t="str">
        <f t="shared" si="49"/>
        <v>825203984</v>
      </c>
      <c r="C821" s="549">
        <f t="shared" si="50"/>
        <v>43281</v>
      </c>
      <c r="D821" s="99" t="s">
        <v>523</v>
      </c>
      <c r="E821" s="481">
        <v>13</v>
      </c>
      <c r="F821" s="99" t="s">
        <v>522</v>
      </c>
      <c r="H821" s="99">
        <f>'Справка 5'!P11</f>
        <v>0</v>
      </c>
    </row>
    <row r="822" spans="1:8">
      <c r="A822" s="99" t="str">
        <f t="shared" si="48"/>
        <v>"ЮРИЙ ГАГАРИН" АД</v>
      </c>
      <c r="B822" s="99" t="str">
        <f t="shared" si="49"/>
        <v>825203984</v>
      </c>
      <c r="C822" s="549">
        <f t="shared" si="50"/>
        <v>43281</v>
      </c>
      <c r="D822" s="99" t="s">
        <v>526</v>
      </c>
      <c r="E822" s="481">
        <v>13</v>
      </c>
      <c r="F822" s="99" t="s">
        <v>525</v>
      </c>
      <c r="H822" s="99">
        <f>'Справка 5'!P12</f>
        <v>0</v>
      </c>
    </row>
    <row r="823" spans="1:8">
      <c r="A823" s="99" t="str">
        <f t="shared" si="48"/>
        <v>"ЮРИЙ ГАГАРИН" АД</v>
      </c>
      <c r="B823" s="99" t="str">
        <f t="shared" si="49"/>
        <v>825203984</v>
      </c>
      <c r="C823" s="549">
        <f t="shared" si="50"/>
        <v>43281</v>
      </c>
      <c r="D823" s="99" t="s">
        <v>529</v>
      </c>
      <c r="E823" s="481">
        <v>13</v>
      </c>
      <c r="F823" s="99" t="s">
        <v>528</v>
      </c>
      <c r="H823" s="99">
        <f>'Справка 5'!P13</f>
        <v>0</v>
      </c>
    </row>
    <row r="824" spans="1:8">
      <c r="A824" s="99" t="str">
        <f t="shared" si="48"/>
        <v>"ЮРИЙ ГАГАРИН" АД</v>
      </c>
      <c r="B824" s="99" t="str">
        <f t="shared" si="49"/>
        <v>825203984</v>
      </c>
      <c r="C824" s="549">
        <f t="shared" si="50"/>
        <v>43281</v>
      </c>
      <c r="D824" s="99" t="s">
        <v>532</v>
      </c>
      <c r="E824" s="481">
        <v>13</v>
      </c>
      <c r="F824" s="99" t="s">
        <v>531</v>
      </c>
      <c r="H824" s="99">
        <f>'Справка 5'!P14</f>
        <v>0</v>
      </c>
    </row>
    <row r="825" spans="1:8">
      <c r="A825" s="99" t="str">
        <f t="shared" si="48"/>
        <v>"ЮРИЙ ГАГАРИН" АД</v>
      </c>
      <c r="B825" s="99" t="str">
        <f t="shared" si="49"/>
        <v>825203984</v>
      </c>
      <c r="C825" s="549">
        <f t="shared" si="50"/>
        <v>43281</v>
      </c>
      <c r="D825" s="99" t="s">
        <v>535</v>
      </c>
      <c r="E825" s="481">
        <v>13</v>
      </c>
      <c r="F825" s="99" t="s">
        <v>534</v>
      </c>
      <c r="H825" s="99">
        <f>'Справка 5'!P15</f>
        <v>0</v>
      </c>
    </row>
    <row r="826" spans="1:8">
      <c r="A826" s="99" t="str">
        <f t="shared" si="48"/>
        <v>"ЮРИЙ ГАГАРИН" АД</v>
      </c>
      <c r="B826" s="99" t="str">
        <f t="shared" si="49"/>
        <v>825203984</v>
      </c>
      <c r="C826" s="549">
        <f t="shared" si="50"/>
        <v>43281</v>
      </c>
      <c r="D826" s="99" t="s">
        <v>537</v>
      </c>
      <c r="E826" s="481">
        <v>13</v>
      </c>
      <c r="F826" s="99" t="s">
        <v>536</v>
      </c>
      <c r="H826" s="99">
        <f>'Справка 5'!P16</f>
        <v>0</v>
      </c>
    </row>
    <row r="827" spans="1:8">
      <c r="A827" s="99" t="str">
        <f t="shared" si="48"/>
        <v>"ЮРИЙ ГАГАРИН" АД</v>
      </c>
      <c r="B827" s="99" t="str">
        <f t="shared" si="49"/>
        <v>825203984</v>
      </c>
      <c r="C827" s="549">
        <f t="shared" si="50"/>
        <v>43281</v>
      </c>
      <c r="D827" s="99" t="s">
        <v>540</v>
      </c>
      <c r="E827" s="481">
        <v>13</v>
      </c>
      <c r="F827" s="99" t="s">
        <v>539</v>
      </c>
      <c r="H827" s="99">
        <f>'Справка 5'!P17</f>
        <v>0</v>
      </c>
    </row>
    <row r="828" spans="1:8">
      <c r="A828" s="99" t="str">
        <f t="shared" si="48"/>
        <v>"ЮРИЙ ГАГАРИН" АД</v>
      </c>
      <c r="B828" s="99" t="str">
        <f t="shared" si="49"/>
        <v>825203984</v>
      </c>
      <c r="C828" s="549">
        <f t="shared" si="50"/>
        <v>43281</v>
      </c>
      <c r="D828" s="99" t="s">
        <v>543</v>
      </c>
      <c r="E828" s="481">
        <v>13</v>
      </c>
      <c r="F828" s="99" t="s">
        <v>542</v>
      </c>
      <c r="H828" s="99">
        <f>'Справка 5'!P18</f>
        <v>0</v>
      </c>
    </row>
    <row r="829" spans="1:8">
      <c r="A829" s="99" t="str">
        <f t="shared" si="48"/>
        <v>"ЮРИЙ ГАГАРИН" АД</v>
      </c>
      <c r="B829" s="99" t="str">
        <f t="shared" si="49"/>
        <v>825203984</v>
      </c>
      <c r="C829" s="549">
        <f t="shared" si="50"/>
        <v>43281</v>
      </c>
      <c r="D829" s="99" t="s">
        <v>545</v>
      </c>
      <c r="E829" s="481">
        <v>13</v>
      </c>
      <c r="F829" s="99" t="s">
        <v>804</v>
      </c>
      <c r="H829" s="99">
        <f>'Справка 5'!P19</f>
        <v>0</v>
      </c>
    </row>
    <row r="830" spans="1:8">
      <c r="A830" s="99" t="str">
        <f t="shared" si="48"/>
        <v>"ЮРИЙ ГАГАРИН" АД</v>
      </c>
      <c r="B830" s="99" t="str">
        <f t="shared" si="49"/>
        <v>825203984</v>
      </c>
      <c r="C830" s="549">
        <f t="shared" si="50"/>
        <v>43281</v>
      </c>
      <c r="D830" s="99" t="s">
        <v>547</v>
      </c>
      <c r="E830" s="481">
        <v>13</v>
      </c>
      <c r="F830" s="99" t="s">
        <v>546</v>
      </c>
      <c r="H830" s="99">
        <f>'Справка 5'!P20</f>
        <v>0</v>
      </c>
    </row>
    <row r="831" spans="1:8">
      <c r="A831" s="99" t="str">
        <f t="shared" si="48"/>
        <v>"ЮРИЙ ГАГАРИН" АД</v>
      </c>
      <c r="B831" s="99" t="str">
        <f t="shared" si="49"/>
        <v>825203984</v>
      </c>
      <c r="C831" s="549">
        <f t="shared" si="50"/>
        <v>43281</v>
      </c>
      <c r="D831" s="99" t="s">
        <v>549</v>
      </c>
      <c r="E831" s="481">
        <v>13</v>
      </c>
      <c r="F831" s="99" t="s">
        <v>548</v>
      </c>
      <c r="H831" s="99">
        <f>'Справка 5'!P21</f>
        <v>0</v>
      </c>
    </row>
    <row r="832" spans="1:8">
      <c r="A832" s="99" t="str">
        <f t="shared" si="48"/>
        <v>"ЮРИЙ ГАГАРИН" АД</v>
      </c>
      <c r="B832" s="99" t="str">
        <f t="shared" si="49"/>
        <v>825203984</v>
      </c>
      <c r="C832" s="549">
        <f t="shared" si="50"/>
        <v>43281</v>
      </c>
      <c r="D832" s="99" t="s">
        <v>553</v>
      </c>
      <c r="E832" s="481">
        <v>13</v>
      </c>
      <c r="F832" s="99" t="s">
        <v>552</v>
      </c>
      <c r="H832" s="99">
        <f>'Справка 5'!P23</f>
        <v>0</v>
      </c>
    </row>
    <row r="833" spans="1:8">
      <c r="A833" s="99" t="str">
        <f t="shared" si="48"/>
        <v>"ЮРИЙ ГАГАРИН" АД</v>
      </c>
      <c r="B833" s="99" t="str">
        <f t="shared" si="49"/>
        <v>825203984</v>
      </c>
      <c r="C833" s="549">
        <f t="shared" si="50"/>
        <v>43281</v>
      </c>
      <c r="D833" s="99" t="s">
        <v>555</v>
      </c>
      <c r="E833" s="481">
        <v>13</v>
      </c>
      <c r="F833" s="99" t="s">
        <v>554</v>
      </c>
      <c r="H833" s="99">
        <f>'Справка 5'!P24</f>
        <v>0</v>
      </c>
    </row>
    <row r="834" spans="1:8">
      <c r="A834" s="99" t="str">
        <f t="shared" si="48"/>
        <v>"ЮРИЙ ГАГАРИН" АД</v>
      </c>
      <c r="B834" s="99" t="str">
        <f t="shared" si="49"/>
        <v>825203984</v>
      </c>
      <c r="C834" s="549">
        <f t="shared" si="50"/>
        <v>43281</v>
      </c>
      <c r="D834" s="99" t="s">
        <v>557</v>
      </c>
      <c r="E834" s="481">
        <v>13</v>
      </c>
      <c r="F834" s="99" t="s">
        <v>556</v>
      </c>
      <c r="H834" s="99">
        <f>'Справка 5'!P25</f>
        <v>0</v>
      </c>
    </row>
    <row r="835" spans="1:8">
      <c r="A835" s="99" t="str">
        <f t="shared" si="48"/>
        <v>"ЮРИЙ ГАГАРИН" АД</v>
      </c>
      <c r="B835" s="99" t="str">
        <f t="shared" si="49"/>
        <v>825203984</v>
      </c>
      <c r="C835" s="549">
        <f t="shared" si="50"/>
        <v>43281</v>
      </c>
      <c r="D835" s="99" t="s">
        <v>558</v>
      </c>
      <c r="E835" s="481">
        <v>13</v>
      </c>
      <c r="F835" s="99" t="s">
        <v>542</v>
      </c>
      <c r="H835" s="99">
        <f>'Справка 5'!P26</f>
        <v>0</v>
      </c>
    </row>
    <row r="836" spans="1:8">
      <c r="A836" s="99" t="str">
        <f t="shared" si="48"/>
        <v>"ЮРИЙ ГАГАРИН" АД</v>
      </c>
      <c r="B836" s="99" t="str">
        <f t="shared" si="49"/>
        <v>825203984</v>
      </c>
      <c r="C836" s="549">
        <f t="shared" si="50"/>
        <v>43281</v>
      </c>
      <c r="D836" s="99" t="s">
        <v>560</v>
      </c>
      <c r="E836" s="481">
        <v>13</v>
      </c>
      <c r="F836" s="99" t="s">
        <v>838</v>
      </c>
      <c r="H836" s="99">
        <f>'Справка 5'!P27</f>
        <v>0</v>
      </c>
    </row>
    <row r="837" spans="1:8">
      <c r="A837" s="99" t="str">
        <f t="shared" si="48"/>
        <v>"ЮРИЙ ГАГАРИН" АД</v>
      </c>
      <c r="B837" s="99" t="str">
        <f t="shared" si="49"/>
        <v>825203984</v>
      </c>
      <c r="C837" s="549">
        <f t="shared" si="50"/>
        <v>43281</v>
      </c>
      <c r="D837" s="99" t="s">
        <v>562</v>
      </c>
      <c r="E837" s="481">
        <v>13</v>
      </c>
      <c r="F837" s="99" t="s">
        <v>561</v>
      </c>
      <c r="H837" s="99">
        <f>'Справка 5'!P29</f>
        <v>0</v>
      </c>
    </row>
    <row r="838" spans="1:8">
      <c r="A838" s="99" t="str">
        <f t="shared" si="48"/>
        <v>"ЮРИЙ ГАГАРИН" АД</v>
      </c>
      <c r="B838" s="99" t="str">
        <f t="shared" si="49"/>
        <v>825203984</v>
      </c>
      <c r="C838" s="549">
        <f t="shared" si="50"/>
        <v>43281</v>
      </c>
      <c r="D838" s="99" t="s">
        <v>563</v>
      </c>
      <c r="E838" s="481">
        <v>13</v>
      </c>
      <c r="F838" s="99" t="s">
        <v>108</v>
      </c>
      <c r="H838" s="99">
        <f>'Справка 5'!P30</f>
        <v>0</v>
      </c>
    </row>
    <row r="839" spans="1:8">
      <c r="A839" s="99" t="str">
        <f t="shared" si="48"/>
        <v>"ЮРИЙ ГАГАРИН" АД</v>
      </c>
      <c r="B839" s="99" t="str">
        <f t="shared" si="49"/>
        <v>825203984</v>
      </c>
      <c r="C839" s="549">
        <f t="shared" si="50"/>
        <v>43281</v>
      </c>
      <c r="D839" s="99" t="s">
        <v>564</v>
      </c>
      <c r="E839" s="481">
        <v>13</v>
      </c>
      <c r="F839" s="99" t="s">
        <v>110</v>
      </c>
      <c r="H839" s="99">
        <f>'Справка 5'!P31</f>
        <v>0</v>
      </c>
    </row>
    <row r="840" spans="1:8">
      <c r="A840" s="99" t="str">
        <f t="shared" si="48"/>
        <v>"ЮРИЙ ГАГАРИН" АД</v>
      </c>
      <c r="B840" s="99" t="str">
        <f t="shared" si="49"/>
        <v>825203984</v>
      </c>
      <c r="C840" s="549">
        <f t="shared" si="50"/>
        <v>43281</v>
      </c>
      <c r="D840" s="99" t="s">
        <v>565</v>
      </c>
      <c r="E840" s="481">
        <v>13</v>
      </c>
      <c r="F840" s="99" t="s">
        <v>113</v>
      </c>
      <c r="H840" s="99">
        <f>'Справка 5'!P32</f>
        <v>0</v>
      </c>
    </row>
    <row r="841" spans="1:8">
      <c r="A841" s="99" t="str">
        <f t="shared" si="48"/>
        <v>"ЮРИЙ ГАГАРИН" АД</v>
      </c>
      <c r="B841" s="99" t="str">
        <f t="shared" si="49"/>
        <v>825203984</v>
      </c>
      <c r="C841" s="549">
        <f t="shared" si="50"/>
        <v>43281</v>
      </c>
      <c r="D841" s="99" t="s">
        <v>566</v>
      </c>
      <c r="E841" s="481">
        <v>13</v>
      </c>
      <c r="F841" s="99" t="s">
        <v>115</v>
      </c>
      <c r="H841" s="99">
        <f>'Справка 5'!P33</f>
        <v>0</v>
      </c>
    </row>
    <row r="842" spans="1:8">
      <c r="A842" s="99" t="str">
        <f t="shared" si="48"/>
        <v>"ЮРИЙ ГАГАРИН" АД</v>
      </c>
      <c r="B842" s="99" t="str">
        <f t="shared" si="49"/>
        <v>825203984</v>
      </c>
      <c r="C842" s="549">
        <f t="shared" si="50"/>
        <v>43281</v>
      </c>
      <c r="D842" s="99" t="s">
        <v>568</v>
      </c>
      <c r="E842" s="481">
        <v>13</v>
      </c>
      <c r="F842" s="99" t="s">
        <v>567</v>
      </c>
      <c r="H842" s="99">
        <f>'Справка 5'!P34</f>
        <v>0</v>
      </c>
    </row>
    <row r="843" spans="1:8">
      <c r="A843" s="99" t="str">
        <f t="shared" si="48"/>
        <v>"ЮРИЙ ГАГАРИН" АД</v>
      </c>
      <c r="B843" s="99" t="str">
        <f t="shared" si="49"/>
        <v>825203984</v>
      </c>
      <c r="C843" s="549">
        <f t="shared" si="50"/>
        <v>43281</v>
      </c>
      <c r="D843" s="99" t="s">
        <v>569</v>
      </c>
      <c r="E843" s="481">
        <v>13</v>
      </c>
      <c r="F843" s="99" t="s">
        <v>121</v>
      </c>
      <c r="H843" s="99">
        <f>'Справка 5'!P35</f>
        <v>0</v>
      </c>
    </row>
    <row r="844" spans="1:8">
      <c r="A844" s="99" t="str">
        <f t="shared" si="48"/>
        <v>"ЮРИЙ ГАГАРИН" АД</v>
      </c>
      <c r="B844" s="99" t="str">
        <f t="shared" si="49"/>
        <v>825203984</v>
      </c>
      <c r="C844" s="549">
        <f t="shared" si="50"/>
        <v>43281</v>
      </c>
      <c r="D844" s="99" t="s">
        <v>571</v>
      </c>
      <c r="E844" s="481">
        <v>13</v>
      </c>
      <c r="F844" s="99" t="s">
        <v>570</v>
      </c>
      <c r="H844" s="99">
        <f>'Справка 5'!P36</f>
        <v>0</v>
      </c>
    </row>
    <row r="845" spans="1:8">
      <c r="A845" s="99" t="str">
        <f t="shared" ref="A845:A910" si="51">pdeName</f>
        <v>"ЮРИЙ ГАГАРИН" АД</v>
      </c>
      <c r="B845" s="99" t="str">
        <f t="shared" ref="B845:B910" si="52">pdeBulstat</f>
        <v>825203984</v>
      </c>
      <c r="C845" s="549">
        <f t="shared" ref="C845:C910" si="53">endDate</f>
        <v>43281</v>
      </c>
      <c r="D845" s="99" t="s">
        <v>573</v>
      </c>
      <c r="E845" s="481">
        <v>13</v>
      </c>
      <c r="F845" s="99" t="s">
        <v>572</v>
      </c>
      <c r="H845" s="99">
        <f>'Справка 5'!P37</f>
        <v>0</v>
      </c>
    </row>
    <row r="846" spans="1:8">
      <c r="A846" s="99" t="str">
        <f t="shared" si="51"/>
        <v>"ЮРИЙ ГАГАРИН" АД</v>
      </c>
      <c r="B846" s="99" t="str">
        <f t="shared" si="52"/>
        <v>825203984</v>
      </c>
      <c r="C846" s="549">
        <f t="shared" si="53"/>
        <v>43281</v>
      </c>
      <c r="D846" s="99" t="s">
        <v>575</v>
      </c>
      <c r="E846" s="481">
        <v>13</v>
      </c>
      <c r="F846" s="99" t="s">
        <v>574</v>
      </c>
      <c r="H846" s="99">
        <f>'Справка 5'!P38</f>
        <v>0</v>
      </c>
    </row>
    <row r="847" spans="1:8">
      <c r="A847" s="99" t="str">
        <f t="shared" si="51"/>
        <v>"ЮРИЙ ГАГАРИН" АД</v>
      </c>
      <c r="B847" s="99" t="str">
        <f t="shared" si="52"/>
        <v>825203984</v>
      </c>
      <c r="C847" s="549">
        <f t="shared" si="53"/>
        <v>43281</v>
      </c>
      <c r="D847" s="99" t="s">
        <v>576</v>
      </c>
      <c r="E847" s="481">
        <v>13</v>
      </c>
      <c r="F847" s="99" t="s">
        <v>542</v>
      </c>
      <c r="H847" s="99">
        <f>'Справка 5'!P39</f>
        <v>0</v>
      </c>
    </row>
    <row r="848" spans="1:8">
      <c r="A848" s="99" t="str">
        <f t="shared" si="51"/>
        <v>"ЮРИЙ ГАГАРИН" АД</v>
      </c>
      <c r="B848" s="99" t="str">
        <f t="shared" si="52"/>
        <v>825203984</v>
      </c>
      <c r="C848" s="549">
        <f t="shared" si="53"/>
        <v>43281</v>
      </c>
      <c r="D848" s="99" t="s">
        <v>578</v>
      </c>
      <c r="E848" s="481">
        <v>13</v>
      </c>
      <c r="F848" s="99" t="s">
        <v>803</v>
      </c>
      <c r="H848" s="99">
        <f>'Справка 5'!P40</f>
        <v>0</v>
      </c>
    </row>
    <row r="849" spans="1:8">
      <c r="A849" s="99" t="str">
        <f t="shared" si="51"/>
        <v>"ЮРИЙ ГАГАРИН" АД</v>
      </c>
      <c r="B849" s="99" t="str">
        <f t="shared" si="52"/>
        <v>825203984</v>
      </c>
      <c r="C849" s="549">
        <f t="shared" si="53"/>
        <v>43281</v>
      </c>
      <c r="D849" s="99" t="s">
        <v>581</v>
      </c>
      <c r="E849" s="481">
        <v>13</v>
      </c>
      <c r="F849" s="99" t="s">
        <v>580</v>
      </c>
      <c r="H849" s="99">
        <f>'Справка 5'!P41</f>
        <v>0</v>
      </c>
    </row>
    <row r="850" spans="1:8">
      <c r="A850" s="99" t="str">
        <f t="shared" si="51"/>
        <v>"ЮРИЙ ГАГАРИН" АД</v>
      </c>
      <c r="B850" s="99" t="str">
        <f t="shared" si="52"/>
        <v>825203984</v>
      </c>
      <c r="C850" s="549">
        <f t="shared" si="53"/>
        <v>43281</v>
      </c>
      <c r="D850" s="99" t="s">
        <v>583</v>
      </c>
      <c r="E850" s="481">
        <v>13</v>
      </c>
      <c r="F850" s="99" t="s">
        <v>582</v>
      </c>
      <c r="H850" s="99">
        <f>'Справка 5'!P42</f>
        <v>0</v>
      </c>
    </row>
    <row r="851" spans="1:8">
      <c r="A851" s="99" t="str">
        <f t="shared" si="51"/>
        <v>"ЮРИЙ ГАГАРИН" АД</v>
      </c>
      <c r="B851" s="99" t="str">
        <f t="shared" si="52"/>
        <v>825203984</v>
      </c>
      <c r="C851" s="549">
        <f t="shared" si="53"/>
        <v>43281</v>
      </c>
      <c r="D851" s="99" t="s">
        <v>523</v>
      </c>
      <c r="E851" s="481">
        <v>14</v>
      </c>
      <c r="F851" s="99" t="s">
        <v>522</v>
      </c>
      <c r="H851" s="99">
        <f>'Справка 5'!Q11</f>
        <v>0</v>
      </c>
    </row>
    <row r="852" spans="1:8">
      <c r="A852" s="99" t="str">
        <f t="shared" si="51"/>
        <v>"ЮРИЙ ГАГАРИН" АД</v>
      </c>
      <c r="B852" s="99" t="str">
        <f t="shared" si="52"/>
        <v>825203984</v>
      </c>
      <c r="C852" s="549">
        <f t="shared" si="53"/>
        <v>43281</v>
      </c>
      <c r="D852" s="99" t="s">
        <v>526</v>
      </c>
      <c r="E852" s="481">
        <v>14</v>
      </c>
      <c r="F852" s="99" t="s">
        <v>525</v>
      </c>
      <c r="H852" s="99">
        <f>'Справка 5'!Q12</f>
        <v>2397</v>
      </c>
    </row>
    <row r="853" spans="1:8">
      <c r="A853" s="99" t="str">
        <f t="shared" si="51"/>
        <v>"ЮРИЙ ГАГАРИН" АД</v>
      </c>
      <c r="B853" s="99" t="str">
        <f t="shared" si="52"/>
        <v>825203984</v>
      </c>
      <c r="C853" s="549">
        <f t="shared" si="53"/>
        <v>43281</v>
      </c>
      <c r="D853" s="99" t="s">
        <v>529</v>
      </c>
      <c r="E853" s="481">
        <v>14</v>
      </c>
      <c r="F853" s="99" t="s">
        <v>528</v>
      </c>
      <c r="H853" s="99">
        <f>'Справка 5'!Q13</f>
        <v>43869</v>
      </c>
    </row>
    <row r="854" spans="1:8">
      <c r="A854" s="99" t="str">
        <f t="shared" si="51"/>
        <v>"ЮРИЙ ГАГАРИН" АД</v>
      </c>
      <c r="B854" s="99" t="str">
        <f t="shared" si="52"/>
        <v>825203984</v>
      </c>
      <c r="C854" s="549">
        <f t="shared" si="53"/>
        <v>43281</v>
      </c>
      <c r="D854" s="99" t="s">
        <v>532</v>
      </c>
      <c r="E854" s="481">
        <v>14</v>
      </c>
      <c r="F854" s="99" t="s">
        <v>531</v>
      </c>
      <c r="H854" s="99">
        <f>'Справка 5'!Q14</f>
        <v>3232</v>
      </c>
    </row>
    <row r="855" spans="1:8">
      <c r="A855" s="99" t="str">
        <f t="shared" si="51"/>
        <v>"ЮРИЙ ГАГАРИН" АД</v>
      </c>
      <c r="B855" s="99" t="str">
        <f t="shared" si="52"/>
        <v>825203984</v>
      </c>
      <c r="C855" s="549">
        <f t="shared" si="53"/>
        <v>43281</v>
      </c>
      <c r="D855" s="99" t="s">
        <v>535</v>
      </c>
      <c r="E855" s="481">
        <v>14</v>
      </c>
      <c r="F855" s="99" t="s">
        <v>534</v>
      </c>
      <c r="H855" s="99">
        <f>'Справка 5'!Q15</f>
        <v>996</v>
      </c>
    </row>
    <row r="856" spans="1:8">
      <c r="A856" s="99" t="str">
        <f t="shared" si="51"/>
        <v>"ЮРИЙ ГАГАРИН" АД</v>
      </c>
      <c r="B856" s="99" t="str">
        <f t="shared" si="52"/>
        <v>825203984</v>
      </c>
      <c r="C856" s="549">
        <f t="shared" si="53"/>
        <v>43281</v>
      </c>
      <c r="D856" s="99" t="s">
        <v>537</v>
      </c>
      <c r="E856" s="481">
        <v>14</v>
      </c>
      <c r="F856" s="99" t="s">
        <v>536</v>
      </c>
      <c r="H856" s="99">
        <f>'Справка 5'!Q16</f>
        <v>834</v>
      </c>
    </row>
    <row r="857" spans="1:8">
      <c r="A857" s="99" t="str">
        <f t="shared" si="51"/>
        <v>"ЮРИЙ ГАГАРИН" АД</v>
      </c>
      <c r="B857" s="99" t="str">
        <f t="shared" si="52"/>
        <v>825203984</v>
      </c>
      <c r="C857" s="549">
        <f t="shared" si="53"/>
        <v>43281</v>
      </c>
      <c r="D857" s="99" t="s">
        <v>540</v>
      </c>
      <c r="E857" s="481">
        <v>14</v>
      </c>
      <c r="F857" s="99" t="s">
        <v>539</v>
      </c>
      <c r="H857" s="99">
        <f>'Справка 5'!Q17</f>
        <v>0</v>
      </c>
    </row>
    <row r="858" spans="1:8">
      <c r="A858" s="99" t="str">
        <f t="shared" si="51"/>
        <v>"ЮРИЙ ГАГАРИН" АД</v>
      </c>
      <c r="B858" s="99" t="str">
        <f t="shared" si="52"/>
        <v>825203984</v>
      </c>
      <c r="C858" s="549">
        <f t="shared" si="53"/>
        <v>43281</v>
      </c>
      <c r="D858" s="99" t="s">
        <v>543</v>
      </c>
      <c r="E858" s="481">
        <v>14</v>
      </c>
      <c r="F858" s="99" t="s">
        <v>542</v>
      </c>
      <c r="H858" s="99">
        <f>'Справка 5'!Q18</f>
        <v>0</v>
      </c>
    </row>
    <row r="859" spans="1:8">
      <c r="A859" s="99" t="str">
        <f t="shared" si="51"/>
        <v>"ЮРИЙ ГАГАРИН" АД</v>
      </c>
      <c r="B859" s="99" t="str">
        <f t="shared" si="52"/>
        <v>825203984</v>
      </c>
      <c r="C859" s="549">
        <f t="shared" si="53"/>
        <v>43281</v>
      </c>
      <c r="D859" s="99" t="s">
        <v>545</v>
      </c>
      <c r="E859" s="481">
        <v>14</v>
      </c>
      <c r="F859" s="99" t="s">
        <v>804</v>
      </c>
      <c r="H859" s="99">
        <f>'Справка 5'!Q19</f>
        <v>51328</v>
      </c>
    </row>
    <row r="860" spans="1:8">
      <c r="A860" s="99" t="str">
        <f t="shared" si="51"/>
        <v>"ЮРИЙ ГАГАРИН" АД</v>
      </c>
      <c r="B860" s="99" t="str">
        <f t="shared" si="52"/>
        <v>825203984</v>
      </c>
      <c r="C860" s="549">
        <f t="shared" si="53"/>
        <v>43281</v>
      </c>
      <c r="D860" s="99" t="s">
        <v>547</v>
      </c>
      <c r="E860" s="481">
        <v>14</v>
      </c>
      <c r="F860" s="99" t="s">
        <v>546</v>
      </c>
      <c r="H860" s="99">
        <f>'Справка 5'!Q20</f>
        <v>0</v>
      </c>
    </row>
    <row r="861" spans="1:8">
      <c r="A861" s="99" t="str">
        <f t="shared" si="51"/>
        <v>"ЮРИЙ ГАГАРИН" АД</v>
      </c>
      <c r="B861" s="99" t="str">
        <f t="shared" si="52"/>
        <v>825203984</v>
      </c>
      <c r="C861" s="549">
        <f t="shared" si="53"/>
        <v>43281</v>
      </c>
      <c r="D861" s="99" t="s">
        <v>549</v>
      </c>
      <c r="E861" s="481">
        <v>14</v>
      </c>
      <c r="F861" s="99" t="s">
        <v>548</v>
      </c>
      <c r="H861" s="99">
        <f>'Справка 5'!Q21</f>
        <v>0</v>
      </c>
    </row>
    <row r="862" spans="1:8">
      <c r="A862" s="99" t="str">
        <f t="shared" si="51"/>
        <v>"ЮРИЙ ГАГАРИН" АД</v>
      </c>
      <c r="B862" s="99" t="str">
        <f t="shared" si="52"/>
        <v>825203984</v>
      </c>
      <c r="C862" s="549">
        <f t="shared" si="53"/>
        <v>43281</v>
      </c>
      <c r="D862" s="99" t="s">
        <v>553</v>
      </c>
      <c r="E862" s="481">
        <v>14</v>
      </c>
      <c r="F862" s="99" t="s">
        <v>552</v>
      </c>
      <c r="H862" s="99">
        <f>'Справка 5'!Q23</f>
        <v>318</v>
      </c>
    </row>
    <row r="863" spans="1:8">
      <c r="A863" s="99" t="str">
        <f t="shared" si="51"/>
        <v>"ЮРИЙ ГАГАРИН" АД</v>
      </c>
      <c r="B863" s="99" t="str">
        <f t="shared" si="52"/>
        <v>825203984</v>
      </c>
      <c r="C863" s="549">
        <f t="shared" si="53"/>
        <v>43281</v>
      </c>
      <c r="D863" s="99" t="s">
        <v>555</v>
      </c>
      <c r="E863" s="481">
        <v>14</v>
      </c>
      <c r="F863" s="99" t="s">
        <v>554</v>
      </c>
      <c r="H863" s="99">
        <f>'Справка 5'!Q24</f>
        <v>944</v>
      </c>
    </row>
    <row r="864" spans="1:8">
      <c r="A864" s="99" t="str">
        <f t="shared" si="51"/>
        <v>"ЮРИЙ ГАГАРИН" АД</v>
      </c>
      <c r="B864" s="99" t="str">
        <f t="shared" si="52"/>
        <v>825203984</v>
      </c>
      <c r="C864" s="549">
        <f t="shared" si="53"/>
        <v>43281</v>
      </c>
      <c r="D864" s="99" t="s">
        <v>557</v>
      </c>
      <c r="E864" s="481">
        <v>14</v>
      </c>
      <c r="F864" s="99" t="s">
        <v>556</v>
      </c>
      <c r="H864" s="99">
        <f>'Справка 5'!Q25</f>
        <v>0</v>
      </c>
    </row>
    <row r="865" spans="1:8">
      <c r="A865" s="99" t="str">
        <f t="shared" si="51"/>
        <v>"ЮРИЙ ГАГАРИН" АД</v>
      </c>
      <c r="B865" s="99" t="str">
        <f t="shared" si="52"/>
        <v>825203984</v>
      </c>
      <c r="C865" s="549">
        <f t="shared" si="53"/>
        <v>43281</v>
      </c>
      <c r="D865" s="99" t="s">
        <v>558</v>
      </c>
      <c r="E865" s="481">
        <v>14</v>
      </c>
      <c r="F865" s="99" t="s">
        <v>542</v>
      </c>
      <c r="H865" s="99">
        <f>'Справка 5'!Q26</f>
        <v>536</v>
      </c>
    </row>
    <row r="866" spans="1:8">
      <c r="A866" s="99" t="str">
        <f t="shared" si="51"/>
        <v>"ЮРИЙ ГАГАРИН" АД</v>
      </c>
      <c r="B866" s="99" t="str">
        <f t="shared" si="52"/>
        <v>825203984</v>
      </c>
      <c r="C866" s="549">
        <f t="shared" si="53"/>
        <v>43281</v>
      </c>
      <c r="D866" s="99" t="s">
        <v>560</v>
      </c>
      <c r="E866" s="481">
        <v>14</v>
      </c>
      <c r="F866" s="99" t="s">
        <v>838</v>
      </c>
      <c r="H866" s="99">
        <f>'Справка 5'!Q27</f>
        <v>1798</v>
      </c>
    </row>
    <row r="867" spans="1:8">
      <c r="A867" s="99" t="str">
        <f t="shared" si="51"/>
        <v>"ЮРИЙ ГАГАРИН" АД</v>
      </c>
      <c r="B867" s="99" t="str">
        <f t="shared" si="52"/>
        <v>825203984</v>
      </c>
      <c r="C867" s="549">
        <f t="shared" si="53"/>
        <v>43281</v>
      </c>
      <c r="D867" s="99" t="s">
        <v>562</v>
      </c>
      <c r="E867" s="481">
        <v>14</v>
      </c>
      <c r="F867" s="99" t="s">
        <v>561</v>
      </c>
      <c r="H867" s="99">
        <f>'Справка 5'!Q29</f>
        <v>0</v>
      </c>
    </row>
    <row r="868" spans="1:8">
      <c r="A868" s="99" t="str">
        <f t="shared" si="51"/>
        <v>"ЮРИЙ ГАГАРИН" АД</v>
      </c>
      <c r="B868" s="99" t="str">
        <f t="shared" si="52"/>
        <v>825203984</v>
      </c>
      <c r="C868" s="549">
        <f t="shared" si="53"/>
        <v>43281</v>
      </c>
      <c r="D868" s="99" t="s">
        <v>563</v>
      </c>
      <c r="E868" s="481">
        <v>14</v>
      </c>
      <c r="F868" s="99" t="s">
        <v>108</v>
      </c>
      <c r="H868" s="99">
        <f>'Справка 5'!Q30</f>
        <v>0</v>
      </c>
    </row>
    <row r="869" spans="1:8">
      <c r="A869" s="99" t="str">
        <f t="shared" si="51"/>
        <v>"ЮРИЙ ГАГАРИН" АД</v>
      </c>
      <c r="B869" s="99" t="str">
        <f t="shared" si="52"/>
        <v>825203984</v>
      </c>
      <c r="C869" s="549">
        <f t="shared" si="53"/>
        <v>43281</v>
      </c>
      <c r="D869" s="99" t="s">
        <v>564</v>
      </c>
      <c r="E869" s="481">
        <v>14</v>
      </c>
      <c r="F869" s="99" t="s">
        <v>110</v>
      </c>
      <c r="H869" s="99">
        <f>'Справка 5'!Q31</f>
        <v>0</v>
      </c>
    </row>
    <row r="870" spans="1:8">
      <c r="A870" s="99" t="str">
        <f t="shared" si="51"/>
        <v>"ЮРИЙ ГАГАРИН" АД</v>
      </c>
      <c r="B870" s="99" t="str">
        <f t="shared" si="52"/>
        <v>825203984</v>
      </c>
      <c r="C870" s="549">
        <f t="shared" si="53"/>
        <v>43281</v>
      </c>
      <c r="D870" s="99" t="s">
        <v>565</v>
      </c>
      <c r="E870" s="481">
        <v>14</v>
      </c>
      <c r="F870" s="99" t="s">
        <v>113</v>
      </c>
      <c r="H870" s="99">
        <f>'Справка 5'!Q32</f>
        <v>0</v>
      </c>
    </row>
    <row r="871" spans="1:8">
      <c r="A871" s="99" t="str">
        <f t="shared" si="51"/>
        <v>"ЮРИЙ ГАГАРИН" АД</v>
      </c>
      <c r="B871" s="99" t="str">
        <f t="shared" si="52"/>
        <v>825203984</v>
      </c>
      <c r="C871" s="549">
        <f t="shared" si="53"/>
        <v>43281</v>
      </c>
      <c r="D871" s="99" t="s">
        <v>566</v>
      </c>
      <c r="E871" s="481">
        <v>14</v>
      </c>
      <c r="F871" s="99" t="s">
        <v>115</v>
      </c>
      <c r="H871" s="99">
        <f>'Справка 5'!Q33</f>
        <v>0</v>
      </c>
    </row>
    <row r="872" spans="1:8">
      <c r="A872" s="99" t="str">
        <f t="shared" si="51"/>
        <v>"ЮРИЙ ГАГАРИН" АД</v>
      </c>
      <c r="B872" s="99" t="str">
        <f t="shared" si="52"/>
        <v>825203984</v>
      </c>
      <c r="C872" s="549">
        <f t="shared" si="53"/>
        <v>43281</v>
      </c>
      <c r="D872" s="99" t="s">
        <v>568</v>
      </c>
      <c r="E872" s="481">
        <v>14</v>
      </c>
      <c r="F872" s="99" t="s">
        <v>567</v>
      </c>
      <c r="H872" s="99">
        <f>'Справка 5'!Q34</f>
        <v>0</v>
      </c>
    </row>
    <row r="873" spans="1:8">
      <c r="A873" s="99" t="str">
        <f t="shared" si="51"/>
        <v>"ЮРИЙ ГАГАРИН" АД</v>
      </c>
      <c r="B873" s="99" t="str">
        <f t="shared" si="52"/>
        <v>825203984</v>
      </c>
      <c r="C873" s="549">
        <f t="shared" si="53"/>
        <v>43281</v>
      </c>
      <c r="D873" s="99" t="s">
        <v>569</v>
      </c>
      <c r="E873" s="481">
        <v>14</v>
      </c>
      <c r="F873" s="99" t="s">
        <v>121</v>
      </c>
      <c r="H873" s="99">
        <f>'Справка 5'!Q35</f>
        <v>0</v>
      </c>
    </row>
    <row r="874" spans="1:8">
      <c r="A874" s="99" t="str">
        <f t="shared" si="51"/>
        <v>"ЮРИЙ ГАГАРИН" АД</v>
      </c>
      <c r="B874" s="99" t="str">
        <f t="shared" si="52"/>
        <v>825203984</v>
      </c>
      <c r="C874" s="549">
        <f t="shared" si="53"/>
        <v>43281</v>
      </c>
      <c r="D874" s="99" t="s">
        <v>571</v>
      </c>
      <c r="E874" s="481">
        <v>14</v>
      </c>
      <c r="F874" s="99" t="s">
        <v>570</v>
      </c>
      <c r="H874" s="99">
        <f>'Справка 5'!Q36</f>
        <v>0</v>
      </c>
    </row>
    <row r="875" spans="1:8">
      <c r="A875" s="99" t="str">
        <f t="shared" si="51"/>
        <v>"ЮРИЙ ГАГАРИН" АД</v>
      </c>
      <c r="B875" s="99" t="str">
        <f t="shared" si="52"/>
        <v>825203984</v>
      </c>
      <c r="C875" s="549">
        <f t="shared" si="53"/>
        <v>43281</v>
      </c>
      <c r="D875" s="99" t="s">
        <v>573</v>
      </c>
      <c r="E875" s="481">
        <v>14</v>
      </c>
      <c r="F875" s="99" t="s">
        <v>572</v>
      </c>
      <c r="H875" s="99">
        <f>'Справка 5'!Q37</f>
        <v>0</v>
      </c>
    </row>
    <row r="876" spans="1:8">
      <c r="A876" s="99" t="str">
        <f t="shared" si="51"/>
        <v>"ЮРИЙ ГАГАРИН" АД</v>
      </c>
      <c r="B876" s="99" t="str">
        <f t="shared" si="52"/>
        <v>825203984</v>
      </c>
      <c r="C876" s="549">
        <f t="shared" si="53"/>
        <v>43281</v>
      </c>
      <c r="D876" s="99" t="s">
        <v>575</v>
      </c>
      <c r="E876" s="481">
        <v>14</v>
      </c>
      <c r="F876" s="99" t="s">
        <v>574</v>
      </c>
      <c r="H876" s="99">
        <f>'Справка 5'!Q38</f>
        <v>0</v>
      </c>
    </row>
    <row r="877" spans="1:8">
      <c r="A877" s="99" t="str">
        <f t="shared" si="51"/>
        <v>"ЮРИЙ ГАГАРИН" АД</v>
      </c>
      <c r="B877" s="99" t="str">
        <f t="shared" si="52"/>
        <v>825203984</v>
      </c>
      <c r="C877" s="549">
        <f t="shared" si="53"/>
        <v>43281</v>
      </c>
      <c r="D877" s="99" t="s">
        <v>576</v>
      </c>
      <c r="E877" s="481">
        <v>14</v>
      </c>
      <c r="F877" s="99" t="s">
        <v>542</v>
      </c>
      <c r="H877" s="99">
        <f>'Справка 5'!Q39</f>
        <v>0</v>
      </c>
    </row>
    <row r="878" spans="1:8">
      <c r="A878" s="99" t="str">
        <f t="shared" si="51"/>
        <v>"ЮРИЙ ГАГАРИН" АД</v>
      </c>
      <c r="B878" s="99" t="str">
        <f t="shared" si="52"/>
        <v>825203984</v>
      </c>
      <c r="C878" s="549">
        <f t="shared" si="53"/>
        <v>43281</v>
      </c>
      <c r="D878" s="99" t="s">
        <v>578</v>
      </c>
      <c r="E878" s="481">
        <v>14</v>
      </c>
      <c r="F878" s="99" t="s">
        <v>803</v>
      </c>
      <c r="H878" s="99">
        <f>'Справка 5'!Q40</f>
        <v>0</v>
      </c>
    </row>
    <row r="879" spans="1:8">
      <c r="A879" s="99" t="str">
        <f t="shared" si="51"/>
        <v>"ЮРИЙ ГАГАРИН" АД</v>
      </c>
      <c r="B879" s="99" t="str">
        <f t="shared" si="52"/>
        <v>825203984</v>
      </c>
      <c r="C879" s="549">
        <f t="shared" si="53"/>
        <v>43281</v>
      </c>
      <c r="D879" s="99" t="s">
        <v>581</v>
      </c>
      <c r="E879" s="481">
        <v>14</v>
      </c>
      <c r="F879" s="99" t="s">
        <v>580</v>
      </c>
      <c r="H879" s="99">
        <f>'Справка 5'!Q41</f>
        <v>0</v>
      </c>
    </row>
    <row r="880" spans="1:8">
      <c r="A880" s="99" t="str">
        <f t="shared" si="51"/>
        <v>"ЮРИЙ ГАГАРИН" АД</v>
      </c>
      <c r="B880" s="99" t="str">
        <f t="shared" si="52"/>
        <v>825203984</v>
      </c>
      <c r="C880" s="549">
        <f t="shared" si="53"/>
        <v>43281</v>
      </c>
      <c r="D880" s="99" t="s">
        <v>583</v>
      </c>
      <c r="E880" s="481">
        <v>14</v>
      </c>
      <c r="F880" s="99" t="s">
        <v>582</v>
      </c>
      <c r="H880" s="99">
        <f>'Справка 5'!Q42</f>
        <v>53126</v>
      </c>
    </row>
    <row r="881" spans="1:8">
      <c r="A881" s="99" t="str">
        <f t="shared" si="51"/>
        <v>"ЮРИЙ ГАГАРИН" АД</v>
      </c>
      <c r="B881" s="99" t="str">
        <f t="shared" si="52"/>
        <v>825203984</v>
      </c>
      <c r="C881" s="549">
        <f t="shared" si="53"/>
        <v>43281</v>
      </c>
      <c r="D881" s="99" t="s">
        <v>523</v>
      </c>
      <c r="E881" s="481">
        <v>15</v>
      </c>
      <c r="F881" s="99" t="s">
        <v>522</v>
      </c>
      <c r="H881" s="99">
        <f>'Справка 5'!R11</f>
        <v>3327</v>
      </c>
    </row>
    <row r="882" spans="1:8">
      <c r="A882" s="99" t="str">
        <f t="shared" si="51"/>
        <v>"ЮРИЙ ГАГАРИН" АД</v>
      </c>
      <c r="B882" s="99" t="str">
        <f t="shared" si="52"/>
        <v>825203984</v>
      </c>
      <c r="C882" s="549">
        <f t="shared" si="53"/>
        <v>43281</v>
      </c>
      <c r="D882" s="99" t="s">
        <v>526</v>
      </c>
      <c r="E882" s="481">
        <v>15</v>
      </c>
      <c r="F882" s="99" t="s">
        <v>525</v>
      </c>
      <c r="H882" s="99">
        <f>'Справка 5'!R12</f>
        <v>10436</v>
      </c>
    </row>
    <row r="883" spans="1:8">
      <c r="A883" s="99" t="str">
        <f t="shared" si="51"/>
        <v>"ЮРИЙ ГАГАРИН" АД</v>
      </c>
      <c r="B883" s="99" t="str">
        <f t="shared" si="52"/>
        <v>825203984</v>
      </c>
      <c r="C883" s="549">
        <f t="shared" si="53"/>
        <v>43281</v>
      </c>
      <c r="D883" s="99" t="s">
        <v>529</v>
      </c>
      <c r="E883" s="481">
        <v>15</v>
      </c>
      <c r="F883" s="99" t="s">
        <v>528</v>
      </c>
      <c r="H883" s="99">
        <f>'Справка 5'!R13</f>
        <v>31267</v>
      </c>
    </row>
    <row r="884" spans="1:8">
      <c r="A884" s="99" t="str">
        <f t="shared" si="51"/>
        <v>"ЮРИЙ ГАГАРИН" АД</v>
      </c>
      <c r="B884" s="99" t="str">
        <f t="shared" si="52"/>
        <v>825203984</v>
      </c>
      <c r="C884" s="549">
        <f t="shared" si="53"/>
        <v>43281</v>
      </c>
      <c r="D884" s="99" t="s">
        <v>532</v>
      </c>
      <c r="E884" s="481">
        <v>15</v>
      </c>
      <c r="F884" s="99" t="s">
        <v>531</v>
      </c>
      <c r="H884" s="99">
        <f>'Справка 5'!R14</f>
        <v>1699</v>
      </c>
    </row>
    <row r="885" spans="1:8">
      <c r="A885" s="99" t="str">
        <f t="shared" si="51"/>
        <v>"ЮРИЙ ГАГАРИН" АД</v>
      </c>
      <c r="B885" s="99" t="str">
        <f t="shared" si="52"/>
        <v>825203984</v>
      </c>
      <c r="C885" s="549">
        <f t="shared" si="53"/>
        <v>43281</v>
      </c>
      <c r="D885" s="99" t="s">
        <v>535</v>
      </c>
      <c r="E885" s="481">
        <v>15</v>
      </c>
      <c r="F885" s="99" t="s">
        <v>534</v>
      </c>
      <c r="H885" s="99">
        <f>'Справка 5'!R15</f>
        <v>666</v>
      </c>
    </row>
    <row r="886" spans="1:8">
      <c r="A886" s="99" t="str">
        <f t="shared" si="51"/>
        <v>"ЮРИЙ ГАГАРИН" АД</v>
      </c>
      <c r="B886" s="99" t="str">
        <f t="shared" si="52"/>
        <v>825203984</v>
      </c>
      <c r="C886" s="549">
        <f t="shared" si="53"/>
        <v>43281</v>
      </c>
      <c r="D886" s="99" t="s">
        <v>537</v>
      </c>
      <c r="E886" s="481">
        <v>15</v>
      </c>
      <c r="F886" s="99" t="s">
        <v>536</v>
      </c>
      <c r="H886" s="99">
        <f>'Справка 5'!R16</f>
        <v>175</v>
      </c>
    </row>
    <row r="887" spans="1:8">
      <c r="A887" s="99" t="str">
        <f t="shared" si="51"/>
        <v>"ЮРИЙ ГАГАРИН" АД</v>
      </c>
      <c r="B887" s="99" t="str">
        <f t="shared" si="52"/>
        <v>825203984</v>
      </c>
      <c r="C887" s="549">
        <f t="shared" si="53"/>
        <v>43281</v>
      </c>
      <c r="D887" s="99" t="s">
        <v>540</v>
      </c>
      <c r="E887" s="481">
        <v>15</v>
      </c>
      <c r="F887" s="99" t="s">
        <v>539</v>
      </c>
      <c r="H887" s="99">
        <f>'Справка 5'!R17</f>
        <v>2049</v>
      </c>
    </row>
    <row r="888" spans="1:8">
      <c r="A888" s="99" t="str">
        <f t="shared" si="51"/>
        <v>"ЮРИЙ ГАГАРИН" АД</v>
      </c>
      <c r="B888" s="99" t="str">
        <f t="shared" si="52"/>
        <v>825203984</v>
      </c>
      <c r="C888" s="549">
        <f t="shared" si="53"/>
        <v>43281</v>
      </c>
      <c r="D888" s="99" t="s">
        <v>543</v>
      </c>
      <c r="E888" s="481">
        <v>15</v>
      </c>
      <c r="F888" s="99" t="s">
        <v>542</v>
      </c>
      <c r="H888" s="99">
        <f>'Справка 5'!R18</f>
        <v>0</v>
      </c>
    </row>
    <row r="889" spans="1:8">
      <c r="A889" s="99" t="str">
        <f t="shared" si="51"/>
        <v>"ЮРИЙ ГАГАРИН" АД</v>
      </c>
      <c r="B889" s="99" t="str">
        <f t="shared" si="52"/>
        <v>825203984</v>
      </c>
      <c r="C889" s="549">
        <f t="shared" si="53"/>
        <v>43281</v>
      </c>
      <c r="D889" s="99" t="s">
        <v>545</v>
      </c>
      <c r="E889" s="481">
        <v>15</v>
      </c>
      <c r="F889" s="99" t="s">
        <v>804</v>
      </c>
      <c r="H889" s="99">
        <f>'Справка 5'!R19</f>
        <v>49619</v>
      </c>
    </row>
    <row r="890" spans="1:8">
      <c r="A890" s="99" t="str">
        <f t="shared" si="51"/>
        <v>"ЮРИЙ ГАГАРИН" АД</v>
      </c>
      <c r="B890" s="99" t="str">
        <f t="shared" si="52"/>
        <v>825203984</v>
      </c>
      <c r="C890" s="549">
        <f t="shared" si="53"/>
        <v>43281</v>
      </c>
      <c r="D890" s="99" t="s">
        <v>547</v>
      </c>
      <c r="E890" s="481">
        <v>15</v>
      </c>
      <c r="F890" s="99" t="s">
        <v>546</v>
      </c>
      <c r="H890" s="99">
        <f>'Справка 5'!R20</f>
        <v>10063</v>
      </c>
    </row>
    <row r="891" spans="1:8">
      <c r="A891" s="99" t="str">
        <f t="shared" si="51"/>
        <v>"ЮРИЙ ГАГАРИН" АД</v>
      </c>
      <c r="B891" s="99" t="str">
        <f t="shared" si="52"/>
        <v>825203984</v>
      </c>
      <c r="C891" s="549">
        <f t="shared" si="53"/>
        <v>43281</v>
      </c>
      <c r="D891" s="99" t="s">
        <v>549</v>
      </c>
      <c r="E891" s="481">
        <v>15</v>
      </c>
      <c r="F891" s="99" t="s">
        <v>548</v>
      </c>
      <c r="H891" s="99">
        <f>'Справка 5'!R21</f>
        <v>0</v>
      </c>
    </row>
    <row r="892" spans="1:8">
      <c r="A892" s="99" t="str">
        <f t="shared" si="51"/>
        <v>"ЮРИЙ ГАГАРИН" АД</v>
      </c>
      <c r="B892" s="99" t="str">
        <f t="shared" si="52"/>
        <v>825203984</v>
      </c>
      <c r="C892" s="549">
        <f t="shared" si="53"/>
        <v>43281</v>
      </c>
      <c r="D892" s="99" t="s">
        <v>553</v>
      </c>
      <c r="E892" s="481">
        <v>15</v>
      </c>
      <c r="F892" s="99" t="s">
        <v>552</v>
      </c>
      <c r="H892" s="99">
        <f>'Справка 5'!R23</f>
        <v>22</v>
      </c>
    </row>
    <row r="893" spans="1:8">
      <c r="A893" s="99" t="str">
        <f t="shared" si="51"/>
        <v>"ЮРИЙ ГАГАРИН" АД</v>
      </c>
      <c r="B893" s="99" t="str">
        <f t="shared" si="52"/>
        <v>825203984</v>
      </c>
      <c r="C893" s="549">
        <f t="shared" si="53"/>
        <v>43281</v>
      </c>
      <c r="D893" s="99" t="s">
        <v>555</v>
      </c>
      <c r="E893" s="481">
        <v>15</v>
      </c>
      <c r="F893" s="99" t="s">
        <v>554</v>
      </c>
      <c r="H893" s="99">
        <f>'Справка 5'!R24</f>
        <v>88</v>
      </c>
    </row>
    <row r="894" spans="1:8">
      <c r="A894" s="99" t="str">
        <f t="shared" si="51"/>
        <v>"ЮРИЙ ГАГАРИН" АД</v>
      </c>
      <c r="B894" s="99" t="str">
        <f t="shared" si="52"/>
        <v>825203984</v>
      </c>
      <c r="C894" s="549">
        <f t="shared" si="53"/>
        <v>43281</v>
      </c>
      <c r="D894" s="99" t="s">
        <v>557</v>
      </c>
      <c r="E894" s="481">
        <v>15</v>
      </c>
      <c r="F894" s="99" t="s">
        <v>556</v>
      </c>
      <c r="H894" s="99">
        <f>'Справка 5'!R25</f>
        <v>0</v>
      </c>
    </row>
    <row r="895" spans="1:8">
      <c r="A895" s="99" t="str">
        <f t="shared" si="51"/>
        <v>"ЮРИЙ ГАГАРИН" АД</v>
      </c>
      <c r="B895" s="99" t="str">
        <f t="shared" si="52"/>
        <v>825203984</v>
      </c>
      <c r="C895" s="549">
        <f t="shared" si="53"/>
        <v>43281</v>
      </c>
      <c r="D895" s="99" t="s">
        <v>558</v>
      </c>
      <c r="E895" s="481">
        <v>15</v>
      </c>
      <c r="F895" s="99" t="s">
        <v>542</v>
      </c>
      <c r="H895" s="99">
        <f>'Справка 5'!R26</f>
        <v>177</v>
      </c>
    </row>
    <row r="896" spans="1:8">
      <c r="A896" s="99" t="str">
        <f t="shared" si="51"/>
        <v>"ЮРИЙ ГАГАРИН" АД</v>
      </c>
      <c r="B896" s="99" t="str">
        <f t="shared" si="52"/>
        <v>825203984</v>
      </c>
      <c r="C896" s="549">
        <f t="shared" si="53"/>
        <v>43281</v>
      </c>
      <c r="D896" s="99" t="s">
        <v>560</v>
      </c>
      <c r="E896" s="481">
        <v>15</v>
      </c>
      <c r="F896" s="99" t="s">
        <v>838</v>
      </c>
      <c r="H896" s="99">
        <f>'Справка 5'!R27</f>
        <v>287</v>
      </c>
    </row>
    <row r="897" spans="1:8">
      <c r="A897" s="99" t="str">
        <f t="shared" si="51"/>
        <v>"ЮРИЙ ГАГАРИН" АД</v>
      </c>
      <c r="B897" s="99" t="str">
        <f t="shared" si="52"/>
        <v>825203984</v>
      </c>
      <c r="C897" s="549">
        <f t="shared" si="53"/>
        <v>43281</v>
      </c>
      <c r="D897" s="99" t="s">
        <v>562</v>
      </c>
      <c r="E897" s="481">
        <v>15</v>
      </c>
      <c r="F897" s="99" t="s">
        <v>561</v>
      </c>
      <c r="H897" s="99">
        <f>'Справка 5'!R29</f>
        <v>0</v>
      </c>
    </row>
    <row r="898" spans="1:8">
      <c r="A898" s="99" t="str">
        <f t="shared" si="51"/>
        <v>"ЮРИЙ ГАГАРИН" АД</v>
      </c>
      <c r="B898" s="99" t="str">
        <f t="shared" si="52"/>
        <v>825203984</v>
      </c>
      <c r="C898" s="549">
        <f t="shared" si="53"/>
        <v>43281</v>
      </c>
      <c r="D898" s="99" t="s">
        <v>563</v>
      </c>
      <c r="E898" s="481">
        <v>15</v>
      </c>
      <c r="F898" s="99" t="s">
        <v>108</v>
      </c>
      <c r="H898" s="99">
        <f>'Справка 5'!R30</f>
        <v>0</v>
      </c>
    </row>
    <row r="899" spans="1:8">
      <c r="A899" s="99" t="str">
        <f t="shared" si="51"/>
        <v>"ЮРИЙ ГАГАРИН" АД</v>
      </c>
      <c r="B899" s="99" t="str">
        <f t="shared" si="52"/>
        <v>825203984</v>
      </c>
      <c r="C899" s="549">
        <f t="shared" si="53"/>
        <v>43281</v>
      </c>
      <c r="D899" s="99" t="s">
        <v>564</v>
      </c>
      <c r="E899" s="481">
        <v>15</v>
      </c>
      <c r="F899" s="99" t="s">
        <v>110</v>
      </c>
      <c r="H899" s="99">
        <f>'Справка 5'!R31</f>
        <v>0</v>
      </c>
    </row>
    <row r="900" spans="1:8">
      <c r="A900" s="99" t="str">
        <f t="shared" si="51"/>
        <v>"ЮРИЙ ГАГАРИН" АД</v>
      </c>
      <c r="B900" s="99" t="str">
        <f t="shared" si="52"/>
        <v>825203984</v>
      </c>
      <c r="C900" s="549">
        <f t="shared" si="53"/>
        <v>43281</v>
      </c>
      <c r="D900" s="99" t="s">
        <v>565</v>
      </c>
      <c r="E900" s="481">
        <v>15</v>
      </c>
      <c r="F900" s="99" t="s">
        <v>113</v>
      </c>
      <c r="H900" s="99">
        <f>'Справка 5'!R32</f>
        <v>0</v>
      </c>
    </row>
    <row r="901" spans="1:8">
      <c r="A901" s="99" t="str">
        <f t="shared" si="51"/>
        <v>"ЮРИЙ ГАГАРИН" АД</v>
      </c>
      <c r="B901" s="99" t="str">
        <f t="shared" si="52"/>
        <v>825203984</v>
      </c>
      <c r="C901" s="549">
        <f t="shared" si="53"/>
        <v>43281</v>
      </c>
      <c r="D901" s="99" t="s">
        <v>566</v>
      </c>
      <c r="E901" s="481">
        <v>15</v>
      </c>
      <c r="F901" s="99" t="s">
        <v>115</v>
      </c>
      <c r="H901" s="99">
        <f>'Справка 5'!R33</f>
        <v>0</v>
      </c>
    </row>
    <row r="902" spans="1:8">
      <c r="A902" s="99" t="str">
        <f t="shared" si="51"/>
        <v>"ЮРИЙ ГАГАРИН" АД</v>
      </c>
      <c r="B902" s="99" t="str">
        <f t="shared" si="52"/>
        <v>825203984</v>
      </c>
      <c r="C902" s="549">
        <f t="shared" si="53"/>
        <v>43281</v>
      </c>
      <c r="D902" s="99" t="s">
        <v>568</v>
      </c>
      <c r="E902" s="481">
        <v>15</v>
      </c>
      <c r="F902" s="99" t="s">
        <v>567</v>
      </c>
      <c r="H902" s="99">
        <f>'Справка 5'!R34</f>
        <v>0</v>
      </c>
    </row>
    <row r="903" spans="1:8">
      <c r="A903" s="99" t="str">
        <f t="shared" si="51"/>
        <v>"ЮРИЙ ГАГАРИН" АД</v>
      </c>
      <c r="B903" s="99" t="str">
        <f t="shared" si="52"/>
        <v>825203984</v>
      </c>
      <c r="C903" s="549">
        <f t="shared" si="53"/>
        <v>43281</v>
      </c>
      <c r="D903" s="99" t="s">
        <v>569</v>
      </c>
      <c r="E903" s="481">
        <v>15</v>
      </c>
      <c r="F903" s="99" t="s">
        <v>121</v>
      </c>
      <c r="H903" s="99">
        <f>'Справка 5'!R35</f>
        <v>0</v>
      </c>
    </row>
    <row r="904" spans="1:8">
      <c r="A904" s="99" t="str">
        <f t="shared" si="51"/>
        <v>"ЮРИЙ ГАГАРИН" АД</v>
      </c>
      <c r="B904" s="99" t="str">
        <f t="shared" si="52"/>
        <v>825203984</v>
      </c>
      <c r="C904" s="549">
        <f t="shared" si="53"/>
        <v>43281</v>
      </c>
      <c r="D904" s="99" t="s">
        <v>571</v>
      </c>
      <c r="E904" s="481">
        <v>15</v>
      </c>
      <c r="F904" s="99" t="s">
        <v>570</v>
      </c>
      <c r="H904" s="99">
        <f>'Справка 5'!R36</f>
        <v>0</v>
      </c>
    </row>
    <row r="905" spans="1:8">
      <c r="A905" s="99" t="str">
        <f t="shared" si="51"/>
        <v>"ЮРИЙ ГАГАРИН" АД</v>
      </c>
      <c r="B905" s="99" t="str">
        <f t="shared" si="52"/>
        <v>825203984</v>
      </c>
      <c r="C905" s="549">
        <f t="shared" si="53"/>
        <v>43281</v>
      </c>
      <c r="D905" s="99" t="s">
        <v>573</v>
      </c>
      <c r="E905" s="481">
        <v>15</v>
      </c>
      <c r="F905" s="99" t="s">
        <v>572</v>
      </c>
      <c r="H905" s="99">
        <f>'Справка 5'!R37</f>
        <v>0</v>
      </c>
    </row>
    <row r="906" spans="1:8">
      <c r="A906" s="99" t="str">
        <f t="shared" si="51"/>
        <v>"ЮРИЙ ГАГАРИН" АД</v>
      </c>
      <c r="B906" s="99" t="str">
        <f t="shared" si="52"/>
        <v>825203984</v>
      </c>
      <c r="C906" s="549">
        <f t="shared" si="53"/>
        <v>43281</v>
      </c>
      <c r="D906" s="99" t="s">
        <v>575</v>
      </c>
      <c r="E906" s="481">
        <v>15</v>
      </c>
      <c r="F906" s="99" t="s">
        <v>574</v>
      </c>
      <c r="H906" s="99">
        <f>'Справка 5'!R38</f>
        <v>0</v>
      </c>
    </row>
    <row r="907" spans="1:8">
      <c r="A907" s="99" t="str">
        <f t="shared" si="51"/>
        <v>"ЮРИЙ ГАГАРИН" АД</v>
      </c>
      <c r="B907" s="99" t="str">
        <f t="shared" si="52"/>
        <v>825203984</v>
      </c>
      <c r="C907" s="549">
        <f t="shared" si="53"/>
        <v>43281</v>
      </c>
      <c r="D907" s="99" t="s">
        <v>576</v>
      </c>
      <c r="E907" s="481">
        <v>15</v>
      </c>
      <c r="F907" s="99" t="s">
        <v>542</v>
      </c>
      <c r="H907" s="99">
        <f>'Справка 5'!R39</f>
        <v>0</v>
      </c>
    </row>
    <row r="908" spans="1:8">
      <c r="A908" s="99" t="str">
        <f t="shared" si="51"/>
        <v>"ЮРИЙ ГАГАРИН" АД</v>
      </c>
      <c r="B908" s="99" t="str">
        <f t="shared" si="52"/>
        <v>825203984</v>
      </c>
      <c r="C908" s="549">
        <f t="shared" si="53"/>
        <v>43281</v>
      </c>
      <c r="D908" s="99" t="s">
        <v>578</v>
      </c>
      <c r="E908" s="481">
        <v>15</v>
      </c>
      <c r="F908" s="99" t="s">
        <v>803</v>
      </c>
      <c r="H908" s="99">
        <f>'Справка 5'!R40</f>
        <v>0</v>
      </c>
    </row>
    <row r="909" spans="1:8">
      <c r="A909" s="99" t="str">
        <f t="shared" si="51"/>
        <v>"ЮРИЙ ГАГАРИН" АД</v>
      </c>
      <c r="B909" s="99" t="str">
        <f t="shared" si="52"/>
        <v>825203984</v>
      </c>
      <c r="C909" s="549">
        <f t="shared" si="53"/>
        <v>43281</v>
      </c>
      <c r="D909" s="99" t="s">
        <v>581</v>
      </c>
      <c r="E909" s="481">
        <v>15</v>
      </c>
      <c r="F909" s="99" t="s">
        <v>580</v>
      </c>
      <c r="H909" s="99">
        <f>'Справка 5'!R41</f>
        <v>364</v>
      </c>
    </row>
    <row r="910" spans="1:8">
      <c r="A910" s="99" t="str">
        <f t="shared" si="51"/>
        <v>"ЮРИЙ ГАГАРИН" АД</v>
      </c>
      <c r="B910" s="99" t="str">
        <f t="shared" si="52"/>
        <v>825203984</v>
      </c>
      <c r="C910" s="549">
        <f t="shared" si="53"/>
        <v>43281</v>
      </c>
      <c r="D910" s="99" t="s">
        <v>583</v>
      </c>
      <c r="E910" s="481">
        <v>15</v>
      </c>
      <c r="F910" s="99" t="s">
        <v>582</v>
      </c>
      <c r="H910" s="99">
        <f>'Справка 5'!R42</f>
        <v>60333</v>
      </c>
    </row>
    <row r="911" spans="1:8" s="482" customFormat="1">
      <c r="C911" s="548"/>
      <c r="F911" s="486" t="s">
        <v>839</v>
      </c>
    </row>
    <row r="912" spans="1:8">
      <c r="A912" s="99" t="str">
        <f t="shared" ref="A912:A975" si="54">pdeName</f>
        <v>"ЮРИЙ ГАГАРИН" АД</v>
      </c>
      <c r="B912" s="99" t="str">
        <f t="shared" ref="B912:B975" si="55">pdeBulstat</f>
        <v>825203984</v>
      </c>
      <c r="C912" s="549">
        <f t="shared" ref="C912:C975" si="56">endDate</f>
        <v>43281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>
      <c r="A913" s="99" t="str">
        <f t="shared" si="54"/>
        <v>"ЮРИЙ ГАГАРИН" АД</v>
      </c>
      <c r="B913" s="99" t="str">
        <f t="shared" si="55"/>
        <v>825203984</v>
      </c>
      <c r="C913" s="549">
        <f t="shared" si="56"/>
        <v>43281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>
      <c r="A914" s="99" t="str">
        <f t="shared" si="54"/>
        <v>"ЮРИЙ ГАГАРИН" АД</v>
      </c>
      <c r="B914" s="99" t="str">
        <f t="shared" si="55"/>
        <v>825203984</v>
      </c>
      <c r="C914" s="549">
        <f t="shared" si="56"/>
        <v>43281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>
      <c r="A915" s="99" t="str">
        <f t="shared" si="54"/>
        <v>"ЮРИЙ ГАГАРИН" АД</v>
      </c>
      <c r="B915" s="99" t="str">
        <f t="shared" si="55"/>
        <v>825203984</v>
      </c>
      <c r="C915" s="549">
        <f t="shared" si="56"/>
        <v>43281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>
      <c r="A916" s="99" t="str">
        <f t="shared" si="54"/>
        <v>"ЮРИЙ ГАГАРИН" АД</v>
      </c>
      <c r="B916" s="99" t="str">
        <f t="shared" si="55"/>
        <v>825203984</v>
      </c>
      <c r="C916" s="549">
        <f t="shared" si="56"/>
        <v>43281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>
      <c r="A917" s="99" t="str">
        <f t="shared" si="54"/>
        <v>"ЮРИЙ ГАГАРИН" АД</v>
      </c>
      <c r="B917" s="99" t="str">
        <f t="shared" si="55"/>
        <v>825203984</v>
      </c>
      <c r="C917" s="549">
        <f t="shared" si="56"/>
        <v>43281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>
      <c r="A918" s="99" t="str">
        <f t="shared" si="54"/>
        <v>"ЮРИЙ ГАГАРИН" АД</v>
      </c>
      <c r="B918" s="99" t="str">
        <f t="shared" si="55"/>
        <v>825203984</v>
      </c>
      <c r="C918" s="549">
        <f t="shared" si="56"/>
        <v>43281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10515</v>
      </c>
    </row>
    <row r="919" spans="1:8">
      <c r="A919" s="99" t="str">
        <f t="shared" si="54"/>
        <v>"ЮРИЙ ГАГАРИН" АД</v>
      </c>
      <c r="B919" s="99" t="str">
        <f t="shared" si="55"/>
        <v>825203984</v>
      </c>
      <c r="C919" s="549">
        <f t="shared" si="56"/>
        <v>43281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>
      <c r="A920" s="99" t="str">
        <f t="shared" si="54"/>
        <v>"ЮРИЙ ГАГАРИН" АД</v>
      </c>
      <c r="B920" s="99" t="str">
        <f t="shared" si="55"/>
        <v>825203984</v>
      </c>
      <c r="C920" s="549">
        <f t="shared" si="56"/>
        <v>43281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10515</v>
      </c>
    </row>
    <row r="921" spans="1:8">
      <c r="A921" s="99" t="str">
        <f t="shared" si="54"/>
        <v>"ЮРИЙ ГАГАРИН" АД</v>
      </c>
      <c r="B921" s="99" t="str">
        <f t="shared" si="55"/>
        <v>825203984</v>
      </c>
      <c r="C921" s="549">
        <f t="shared" si="56"/>
        <v>43281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10515</v>
      </c>
    </row>
    <row r="922" spans="1:8">
      <c r="A922" s="99" t="str">
        <f t="shared" si="54"/>
        <v>"ЮРИЙ ГАГАРИН" АД</v>
      </c>
      <c r="B922" s="99" t="str">
        <f t="shared" si="55"/>
        <v>825203984</v>
      </c>
      <c r="C922" s="549">
        <f t="shared" si="56"/>
        <v>43281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577</v>
      </c>
    </row>
    <row r="923" spans="1:8">
      <c r="A923" s="99" t="str">
        <f t="shared" si="54"/>
        <v>"ЮРИЙ ГАГАРИН" АД</v>
      </c>
      <c r="B923" s="99" t="str">
        <f t="shared" si="55"/>
        <v>825203984</v>
      </c>
      <c r="C923" s="549">
        <f t="shared" si="56"/>
        <v>43281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84</v>
      </c>
    </row>
    <row r="924" spans="1:8">
      <c r="A924" s="99" t="str">
        <f t="shared" si="54"/>
        <v>"ЮРИЙ ГАГАРИН" АД</v>
      </c>
      <c r="B924" s="99" t="str">
        <f t="shared" si="55"/>
        <v>825203984</v>
      </c>
      <c r="C924" s="549">
        <f t="shared" si="56"/>
        <v>43281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>
      <c r="A925" s="99" t="str">
        <f t="shared" si="54"/>
        <v>"ЮРИЙ ГАГАРИН" АД</v>
      </c>
      <c r="B925" s="99" t="str">
        <f t="shared" si="55"/>
        <v>825203984</v>
      </c>
      <c r="C925" s="549">
        <f t="shared" si="56"/>
        <v>43281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>
      <c r="A926" s="99" t="str">
        <f t="shared" si="54"/>
        <v>"ЮРИЙ ГАГАРИН" АД</v>
      </c>
      <c r="B926" s="99" t="str">
        <f t="shared" si="55"/>
        <v>825203984</v>
      </c>
      <c r="C926" s="549">
        <f t="shared" si="56"/>
        <v>43281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84</v>
      </c>
    </row>
    <row r="927" spans="1:8">
      <c r="A927" s="99" t="str">
        <f t="shared" si="54"/>
        <v>"ЮРИЙ ГАГАРИН" АД</v>
      </c>
      <c r="B927" s="99" t="str">
        <f t="shared" si="55"/>
        <v>825203984</v>
      </c>
      <c r="C927" s="549">
        <f t="shared" si="56"/>
        <v>43281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37627</v>
      </c>
    </row>
    <row r="928" spans="1:8">
      <c r="A928" s="99" t="str">
        <f t="shared" si="54"/>
        <v>"ЮРИЙ ГАГАРИН" АД</v>
      </c>
      <c r="B928" s="99" t="str">
        <f t="shared" si="55"/>
        <v>825203984</v>
      </c>
      <c r="C928" s="549">
        <f t="shared" si="56"/>
        <v>43281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529</v>
      </c>
    </row>
    <row r="929" spans="1:8">
      <c r="A929" s="99" t="str">
        <f t="shared" si="54"/>
        <v>"ЮРИЙ ГАГАРИН" АД</v>
      </c>
      <c r="B929" s="99" t="str">
        <f t="shared" si="55"/>
        <v>825203984</v>
      </c>
      <c r="C929" s="549">
        <f t="shared" si="56"/>
        <v>43281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>
      <c r="A930" s="99" t="str">
        <f t="shared" si="54"/>
        <v>"ЮРИЙ ГАГАРИН" АД</v>
      </c>
      <c r="B930" s="99" t="str">
        <f t="shared" si="55"/>
        <v>825203984</v>
      </c>
      <c r="C930" s="549">
        <f t="shared" si="56"/>
        <v>43281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>
      <c r="A931" s="99" t="str">
        <f t="shared" si="54"/>
        <v>"ЮРИЙ ГАГАРИН" АД</v>
      </c>
      <c r="B931" s="99" t="str">
        <f t="shared" si="55"/>
        <v>825203984</v>
      </c>
      <c r="C931" s="549">
        <f t="shared" si="56"/>
        <v>43281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>
      <c r="A932" s="99" t="str">
        <f t="shared" si="54"/>
        <v>"ЮРИЙ ГАГАРИН" АД</v>
      </c>
      <c r="B932" s="99" t="str">
        <f t="shared" si="55"/>
        <v>825203984</v>
      </c>
      <c r="C932" s="549">
        <f t="shared" si="56"/>
        <v>43281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533</v>
      </c>
    </row>
    <row r="933" spans="1:8">
      <c r="A933" s="99" t="str">
        <f t="shared" si="54"/>
        <v>"ЮРИЙ ГАГАРИН" АД</v>
      </c>
      <c r="B933" s="99" t="str">
        <f t="shared" si="55"/>
        <v>825203984</v>
      </c>
      <c r="C933" s="549">
        <f t="shared" si="56"/>
        <v>43281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90</v>
      </c>
    </row>
    <row r="934" spans="1:8">
      <c r="A934" s="99" t="str">
        <f t="shared" si="54"/>
        <v>"ЮРИЙ ГАГАРИН" АД</v>
      </c>
      <c r="B934" s="99" t="str">
        <f t="shared" si="55"/>
        <v>825203984</v>
      </c>
      <c r="C934" s="549">
        <f t="shared" si="56"/>
        <v>43281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443</v>
      </c>
    </row>
    <row r="935" spans="1:8">
      <c r="A935" s="99" t="str">
        <f t="shared" si="54"/>
        <v>"ЮРИЙ ГАГАРИН" АД</v>
      </c>
      <c r="B935" s="99" t="str">
        <f t="shared" si="55"/>
        <v>825203984</v>
      </c>
      <c r="C935" s="549">
        <f t="shared" si="56"/>
        <v>43281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>
      <c r="A936" s="99" t="str">
        <f t="shared" si="54"/>
        <v>"ЮРИЙ ГАГАРИН" АД</v>
      </c>
      <c r="B936" s="99" t="str">
        <f t="shared" si="55"/>
        <v>825203984</v>
      </c>
      <c r="C936" s="549">
        <f t="shared" si="56"/>
        <v>43281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>
      <c r="A937" s="99" t="str">
        <f t="shared" si="54"/>
        <v>"ЮРИЙ ГАГАРИН" АД</v>
      </c>
      <c r="B937" s="99" t="str">
        <f t="shared" si="55"/>
        <v>825203984</v>
      </c>
      <c r="C937" s="549">
        <f t="shared" si="56"/>
        <v>43281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3328</v>
      </c>
    </row>
    <row r="938" spans="1:8">
      <c r="A938" s="99" t="str">
        <f t="shared" si="54"/>
        <v>"ЮРИЙ ГАГАРИН" АД</v>
      </c>
      <c r="B938" s="99" t="str">
        <f t="shared" si="55"/>
        <v>825203984</v>
      </c>
      <c r="C938" s="549">
        <f t="shared" si="56"/>
        <v>43281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>
      <c r="A939" s="99" t="str">
        <f t="shared" si="54"/>
        <v>"ЮРИЙ ГАГАРИН" АД</v>
      </c>
      <c r="B939" s="99" t="str">
        <f t="shared" si="55"/>
        <v>825203984</v>
      </c>
      <c r="C939" s="549">
        <f t="shared" si="56"/>
        <v>43281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>
      <c r="A940" s="99" t="str">
        <f t="shared" si="54"/>
        <v>"ЮРИЙ ГАГАРИН" АД</v>
      </c>
      <c r="B940" s="99" t="str">
        <f t="shared" si="55"/>
        <v>825203984</v>
      </c>
      <c r="C940" s="549">
        <f t="shared" si="56"/>
        <v>43281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>
      <c r="A941" s="99" t="str">
        <f t="shared" si="54"/>
        <v>"ЮРИЙ ГАГАРИН" АД</v>
      </c>
      <c r="B941" s="99" t="str">
        <f t="shared" si="55"/>
        <v>825203984</v>
      </c>
      <c r="C941" s="549">
        <f t="shared" si="56"/>
        <v>43281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3328</v>
      </c>
    </row>
    <row r="942" spans="1:8">
      <c r="A942" s="99" t="str">
        <f t="shared" si="54"/>
        <v>"ЮРИЙ ГАГАРИН" АД</v>
      </c>
      <c r="B942" s="99" t="str">
        <f t="shared" si="55"/>
        <v>825203984</v>
      </c>
      <c r="C942" s="549">
        <f t="shared" si="56"/>
        <v>43281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42101</v>
      </c>
    </row>
    <row r="943" spans="1:8">
      <c r="A943" s="99" t="str">
        <f t="shared" si="54"/>
        <v>"ЮРИЙ ГАГАРИН" АД</v>
      </c>
      <c r="B943" s="99" t="str">
        <f t="shared" si="55"/>
        <v>825203984</v>
      </c>
      <c r="C943" s="549">
        <f t="shared" si="56"/>
        <v>43281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53193</v>
      </c>
    </row>
    <row r="944" spans="1:8">
      <c r="A944" s="99" t="str">
        <f t="shared" si="54"/>
        <v>"ЮРИЙ ГАГАРИН" АД</v>
      </c>
      <c r="B944" s="99" t="str">
        <f t="shared" si="55"/>
        <v>825203984</v>
      </c>
      <c r="C944" s="549">
        <f t="shared" si="56"/>
        <v>43281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>
      <c r="A945" s="99" t="str">
        <f t="shared" si="54"/>
        <v>"ЮРИЙ ГАГАРИН" АД</v>
      </c>
      <c r="B945" s="99" t="str">
        <f t="shared" si="55"/>
        <v>825203984</v>
      </c>
      <c r="C945" s="549">
        <f t="shared" si="56"/>
        <v>43281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>
      <c r="A946" s="99" t="str">
        <f t="shared" si="54"/>
        <v>"ЮРИЙ ГАГАРИН" АД</v>
      </c>
      <c r="B946" s="99" t="str">
        <f t="shared" si="55"/>
        <v>825203984</v>
      </c>
      <c r="C946" s="549">
        <f t="shared" si="56"/>
        <v>43281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>
      <c r="A947" s="99" t="str">
        <f t="shared" si="54"/>
        <v>"ЮРИЙ ГАГАРИН" АД</v>
      </c>
      <c r="B947" s="99" t="str">
        <f t="shared" si="55"/>
        <v>825203984</v>
      </c>
      <c r="C947" s="549">
        <f t="shared" si="56"/>
        <v>43281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>
      <c r="A948" s="99" t="str">
        <f t="shared" si="54"/>
        <v>"ЮРИЙ ГАГАРИН" АД</v>
      </c>
      <c r="B948" s="99" t="str">
        <f t="shared" si="55"/>
        <v>825203984</v>
      </c>
      <c r="C948" s="549">
        <f t="shared" si="56"/>
        <v>43281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>
      <c r="A949" s="99" t="str">
        <f t="shared" si="54"/>
        <v>"ЮРИЙ ГАГАРИН" АД</v>
      </c>
      <c r="B949" s="99" t="str">
        <f t="shared" si="55"/>
        <v>825203984</v>
      </c>
      <c r="C949" s="549">
        <f t="shared" si="56"/>
        <v>43281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>
      <c r="A950" s="99" t="str">
        <f t="shared" si="54"/>
        <v>"ЮРИЙ ГАГАРИН" АД</v>
      </c>
      <c r="B950" s="99" t="str">
        <f t="shared" si="55"/>
        <v>825203984</v>
      </c>
      <c r="C950" s="549">
        <f t="shared" si="56"/>
        <v>43281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>
      <c r="A951" s="99" t="str">
        <f t="shared" si="54"/>
        <v>"ЮРИЙ ГАГАРИН" АД</v>
      </c>
      <c r="B951" s="99" t="str">
        <f t="shared" si="55"/>
        <v>825203984</v>
      </c>
      <c r="C951" s="549">
        <f t="shared" si="56"/>
        <v>43281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>
      <c r="A952" s="99" t="str">
        <f t="shared" si="54"/>
        <v>"ЮРИЙ ГАГАРИН" АД</v>
      </c>
      <c r="B952" s="99" t="str">
        <f t="shared" si="55"/>
        <v>825203984</v>
      </c>
      <c r="C952" s="549">
        <f t="shared" si="56"/>
        <v>43281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>
      <c r="A953" s="99" t="str">
        <f t="shared" si="54"/>
        <v>"ЮРИЙ ГАГАРИН" АД</v>
      </c>
      <c r="B953" s="99" t="str">
        <f t="shared" si="55"/>
        <v>825203984</v>
      </c>
      <c r="C953" s="549">
        <f t="shared" si="56"/>
        <v>43281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>
      <c r="A954" s="99" t="str">
        <f t="shared" si="54"/>
        <v>"ЮРИЙ ГАГАРИН" АД</v>
      </c>
      <c r="B954" s="99" t="str">
        <f t="shared" si="55"/>
        <v>825203984</v>
      </c>
      <c r="C954" s="549">
        <f t="shared" si="56"/>
        <v>43281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>
      <c r="A955" s="99" t="str">
        <f t="shared" si="54"/>
        <v>"ЮРИЙ ГАГАРИН" АД</v>
      </c>
      <c r="B955" s="99" t="str">
        <f t="shared" si="55"/>
        <v>825203984</v>
      </c>
      <c r="C955" s="549">
        <f t="shared" si="56"/>
        <v>43281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84</v>
      </c>
    </row>
    <row r="956" spans="1:8">
      <c r="A956" s="99" t="str">
        <f t="shared" si="54"/>
        <v>"ЮРИЙ ГАГАРИН" АД</v>
      </c>
      <c r="B956" s="99" t="str">
        <f t="shared" si="55"/>
        <v>825203984</v>
      </c>
      <c r="C956" s="549">
        <f t="shared" si="56"/>
        <v>43281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>
      <c r="A957" s="99" t="str">
        <f t="shared" si="54"/>
        <v>"ЮРИЙ ГАГАРИН" АД</v>
      </c>
      <c r="B957" s="99" t="str">
        <f t="shared" si="55"/>
        <v>825203984</v>
      </c>
      <c r="C957" s="549">
        <f t="shared" si="56"/>
        <v>43281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>
      <c r="A958" s="99" t="str">
        <f t="shared" si="54"/>
        <v>"ЮРИЙ ГАГАРИН" АД</v>
      </c>
      <c r="B958" s="99" t="str">
        <f t="shared" si="55"/>
        <v>825203984</v>
      </c>
      <c r="C958" s="549">
        <f t="shared" si="56"/>
        <v>43281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84</v>
      </c>
    </row>
    <row r="959" spans="1:8">
      <c r="A959" s="99" t="str">
        <f t="shared" si="54"/>
        <v>"ЮРИЙ ГАГАРИН" АД</v>
      </c>
      <c r="B959" s="99" t="str">
        <f t="shared" si="55"/>
        <v>825203984</v>
      </c>
      <c r="C959" s="549">
        <f t="shared" si="56"/>
        <v>43281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37627</v>
      </c>
    </row>
    <row r="960" spans="1:8">
      <c r="A960" s="99" t="str">
        <f t="shared" si="54"/>
        <v>"ЮРИЙ ГАГАРИН" АД</v>
      </c>
      <c r="B960" s="99" t="str">
        <f t="shared" si="55"/>
        <v>825203984</v>
      </c>
      <c r="C960" s="549">
        <f t="shared" si="56"/>
        <v>43281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529</v>
      </c>
    </row>
    <row r="961" spans="1:8">
      <c r="A961" s="99" t="str">
        <f t="shared" si="54"/>
        <v>"ЮРИЙ ГАГАРИН" АД</v>
      </c>
      <c r="B961" s="99" t="str">
        <f t="shared" si="55"/>
        <v>825203984</v>
      </c>
      <c r="C961" s="549">
        <f t="shared" si="56"/>
        <v>43281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>
      <c r="A962" s="99" t="str">
        <f t="shared" si="54"/>
        <v>"ЮРИЙ ГАГАРИН" АД</v>
      </c>
      <c r="B962" s="99" t="str">
        <f t="shared" si="55"/>
        <v>825203984</v>
      </c>
      <c r="C962" s="549">
        <f t="shared" si="56"/>
        <v>43281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>
      <c r="A963" s="99" t="str">
        <f t="shared" si="54"/>
        <v>"ЮРИЙ ГАГАРИН" АД</v>
      </c>
      <c r="B963" s="99" t="str">
        <f t="shared" si="55"/>
        <v>825203984</v>
      </c>
      <c r="C963" s="549">
        <f t="shared" si="56"/>
        <v>43281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>
      <c r="A964" s="99" t="str">
        <f t="shared" si="54"/>
        <v>"ЮРИЙ ГАГАРИН" АД</v>
      </c>
      <c r="B964" s="99" t="str">
        <f t="shared" si="55"/>
        <v>825203984</v>
      </c>
      <c r="C964" s="549">
        <f t="shared" si="56"/>
        <v>43281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533</v>
      </c>
    </row>
    <row r="965" spans="1:8">
      <c r="A965" s="99" t="str">
        <f t="shared" si="54"/>
        <v>"ЮРИЙ ГАГАРИН" АД</v>
      </c>
      <c r="B965" s="99" t="str">
        <f t="shared" si="55"/>
        <v>825203984</v>
      </c>
      <c r="C965" s="549">
        <f t="shared" si="56"/>
        <v>43281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90</v>
      </c>
    </row>
    <row r="966" spans="1:8">
      <c r="A966" s="99" t="str">
        <f t="shared" si="54"/>
        <v>"ЮРИЙ ГАГАРИН" АД</v>
      </c>
      <c r="B966" s="99" t="str">
        <f t="shared" si="55"/>
        <v>825203984</v>
      </c>
      <c r="C966" s="549">
        <f t="shared" si="56"/>
        <v>43281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443</v>
      </c>
    </row>
    <row r="967" spans="1:8">
      <c r="A967" s="99" t="str">
        <f t="shared" si="54"/>
        <v>"ЮРИЙ ГАГАРИН" АД</v>
      </c>
      <c r="B967" s="99" t="str">
        <f t="shared" si="55"/>
        <v>825203984</v>
      </c>
      <c r="C967" s="549">
        <f t="shared" si="56"/>
        <v>43281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>
      <c r="A968" s="99" t="str">
        <f t="shared" si="54"/>
        <v>"ЮРИЙ ГАГАРИН" АД</v>
      </c>
      <c r="B968" s="99" t="str">
        <f t="shared" si="55"/>
        <v>825203984</v>
      </c>
      <c r="C968" s="549">
        <f t="shared" si="56"/>
        <v>43281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>
      <c r="A969" s="99" t="str">
        <f t="shared" si="54"/>
        <v>"ЮРИЙ ГАГАРИН" АД</v>
      </c>
      <c r="B969" s="99" t="str">
        <f t="shared" si="55"/>
        <v>825203984</v>
      </c>
      <c r="C969" s="549">
        <f t="shared" si="56"/>
        <v>43281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3328</v>
      </c>
    </row>
    <row r="970" spans="1:8">
      <c r="A970" s="99" t="str">
        <f t="shared" si="54"/>
        <v>"ЮРИЙ ГАГАРИН" АД</v>
      </c>
      <c r="B970" s="99" t="str">
        <f t="shared" si="55"/>
        <v>825203984</v>
      </c>
      <c r="C970" s="549">
        <f t="shared" si="56"/>
        <v>43281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>
      <c r="A971" s="99" t="str">
        <f t="shared" si="54"/>
        <v>"ЮРИЙ ГАГАРИН" АД</v>
      </c>
      <c r="B971" s="99" t="str">
        <f t="shared" si="55"/>
        <v>825203984</v>
      </c>
      <c r="C971" s="549">
        <f t="shared" si="56"/>
        <v>43281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>
      <c r="A972" s="99" t="str">
        <f t="shared" si="54"/>
        <v>"ЮРИЙ ГАГАРИН" АД</v>
      </c>
      <c r="B972" s="99" t="str">
        <f t="shared" si="55"/>
        <v>825203984</v>
      </c>
      <c r="C972" s="549">
        <f t="shared" si="56"/>
        <v>43281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>
      <c r="A973" s="99" t="str">
        <f t="shared" si="54"/>
        <v>"ЮРИЙ ГАГАРИН" АД</v>
      </c>
      <c r="B973" s="99" t="str">
        <f t="shared" si="55"/>
        <v>825203984</v>
      </c>
      <c r="C973" s="549">
        <f t="shared" si="56"/>
        <v>43281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3328</v>
      </c>
    </row>
    <row r="974" spans="1:8">
      <c r="A974" s="99" t="str">
        <f t="shared" si="54"/>
        <v>"ЮРИЙ ГАГАРИН" АД</v>
      </c>
      <c r="B974" s="99" t="str">
        <f t="shared" si="55"/>
        <v>825203984</v>
      </c>
      <c r="C974" s="549">
        <f t="shared" si="56"/>
        <v>43281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42101</v>
      </c>
    </row>
    <row r="975" spans="1:8">
      <c r="A975" s="99" t="str">
        <f t="shared" si="54"/>
        <v>"ЮРИЙ ГАГАРИН" АД</v>
      </c>
      <c r="B975" s="99" t="str">
        <f t="shared" si="55"/>
        <v>825203984</v>
      </c>
      <c r="C975" s="549">
        <f t="shared" si="56"/>
        <v>43281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42101</v>
      </c>
    </row>
    <row r="976" spans="1:8">
      <c r="A976" s="99" t="str">
        <f t="shared" ref="A976:A1039" si="57">pdeName</f>
        <v>"ЮРИЙ ГАГАРИН" АД</v>
      </c>
      <c r="B976" s="99" t="str">
        <f t="shared" ref="B976:B1039" si="58">pdeBulstat</f>
        <v>825203984</v>
      </c>
      <c r="C976" s="549">
        <f t="shared" ref="C976:C1039" si="59">endDate</f>
        <v>43281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>
      <c r="A977" s="99" t="str">
        <f t="shared" si="57"/>
        <v>"ЮРИЙ ГАГАРИН" АД</v>
      </c>
      <c r="B977" s="99" t="str">
        <f t="shared" si="58"/>
        <v>825203984</v>
      </c>
      <c r="C977" s="549">
        <f t="shared" si="59"/>
        <v>43281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>
      <c r="A978" s="99" t="str">
        <f t="shared" si="57"/>
        <v>"ЮРИЙ ГАГАРИН" АД</v>
      </c>
      <c r="B978" s="99" t="str">
        <f t="shared" si="58"/>
        <v>825203984</v>
      </c>
      <c r="C978" s="549">
        <f t="shared" si="59"/>
        <v>43281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>
      <c r="A979" s="99" t="str">
        <f t="shared" si="57"/>
        <v>"ЮРИЙ ГАГАРИН" АД</v>
      </c>
      <c r="B979" s="99" t="str">
        <f t="shared" si="58"/>
        <v>825203984</v>
      </c>
      <c r="C979" s="549">
        <f t="shared" si="59"/>
        <v>43281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>
      <c r="A980" s="99" t="str">
        <f t="shared" si="57"/>
        <v>"ЮРИЙ ГАГАРИН" АД</v>
      </c>
      <c r="B980" s="99" t="str">
        <f t="shared" si="58"/>
        <v>825203984</v>
      </c>
      <c r="C980" s="549">
        <f t="shared" si="59"/>
        <v>43281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>
      <c r="A981" s="99" t="str">
        <f t="shared" si="57"/>
        <v>"ЮРИЙ ГАГАРИН" АД</v>
      </c>
      <c r="B981" s="99" t="str">
        <f t="shared" si="58"/>
        <v>825203984</v>
      </c>
      <c r="C981" s="549">
        <f t="shared" si="59"/>
        <v>43281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>
      <c r="A982" s="99" t="str">
        <f t="shared" si="57"/>
        <v>"ЮРИЙ ГАГАРИН" АД</v>
      </c>
      <c r="B982" s="99" t="str">
        <f t="shared" si="58"/>
        <v>825203984</v>
      </c>
      <c r="C982" s="549">
        <f t="shared" si="59"/>
        <v>43281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10515</v>
      </c>
    </row>
    <row r="983" spans="1:8">
      <c r="A983" s="99" t="str">
        <f t="shared" si="57"/>
        <v>"ЮРИЙ ГАГАРИН" АД</v>
      </c>
      <c r="B983" s="99" t="str">
        <f t="shared" si="58"/>
        <v>825203984</v>
      </c>
      <c r="C983" s="549">
        <f t="shared" si="59"/>
        <v>43281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>
      <c r="A984" s="99" t="str">
        <f t="shared" si="57"/>
        <v>"ЮРИЙ ГАГАРИН" АД</v>
      </c>
      <c r="B984" s="99" t="str">
        <f t="shared" si="58"/>
        <v>825203984</v>
      </c>
      <c r="C984" s="549">
        <f t="shared" si="59"/>
        <v>43281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10515</v>
      </c>
    </row>
    <row r="985" spans="1:8">
      <c r="A985" s="99" t="str">
        <f t="shared" si="57"/>
        <v>"ЮРИЙ ГАГАРИН" АД</v>
      </c>
      <c r="B985" s="99" t="str">
        <f t="shared" si="58"/>
        <v>825203984</v>
      </c>
      <c r="C985" s="549">
        <f t="shared" si="59"/>
        <v>43281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10515</v>
      </c>
    </row>
    <row r="986" spans="1:8">
      <c r="A986" s="99" t="str">
        <f t="shared" si="57"/>
        <v>"ЮРИЙ ГАГАРИН" АД</v>
      </c>
      <c r="B986" s="99" t="str">
        <f t="shared" si="58"/>
        <v>825203984</v>
      </c>
      <c r="C986" s="549">
        <f t="shared" si="59"/>
        <v>43281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577</v>
      </c>
    </row>
    <row r="987" spans="1:8">
      <c r="A987" s="99" t="str">
        <f t="shared" si="57"/>
        <v>"ЮРИЙ ГАГАРИН" АД</v>
      </c>
      <c r="B987" s="99" t="str">
        <f t="shared" si="58"/>
        <v>825203984</v>
      </c>
      <c r="C987" s="549">
        <f t="shared" si="59"/>
        <v>43281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>
      <c r="A988" s="99" t="str">
        <f t="shared" si="57"/>
        <v>"ЮРИЙ ГАГАРИН" АД</v>
      </c>
      <c r="B988" s="99" t="str">
        <f t="shared" si="58"/>
        <v>825203984</v>
      </c>
      <c r="C988" s="549">
        <f t="shared" si="59"/>
        <v>43281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>
      <c r="A989" s="99" t="str">
        <f t="shared" si="57"/>
        <v>"ЮРИЙ ГАГАРИН" АД</v>
      </c>
      <c r="B989" s="99" t="str">
        <f t="shared" si="58"/>
        <v>825203984</v>
      </c>
      <c r="C989" s="549">
        <f t="shared" si="59"/>
        <v>43281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>
      <c r="A990" s="99" t="str">
        <f t="shared" si="57"/>
        <v>"ЮРИЙ ГАГАРИН" АД</v>
      </c>
      <c r="B990" s="99" t="str">
        <f t="shared" si="58"/>
        <v>825203984</v>
      </c>
      <c r="C990" s="549">
        <f t="shared" si="59"/>
        <v>43281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>
      <c r="A991" s="99" t="str">
        <f t="shared" si="57"/>
        <v>"ЮРИЙ ГАГАРИН" АД</v>
      </c>
      <c r="B991" s="99" t="str">
        <f t="shared" si="58"/>
        <v>825203984</v>
      </c>
      <c r="C991" s="549">
        <f t="shared" si="59"/>
        <v>43281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>
      <c r="A992" s="99" t="str">
        <f t="shared" si="57"/>
        <v>"ЮРИЙ ГАГАРИН" АД</v>
      </c>
      <c r="B992" s="99" t="str">
        <f t="shared" si="58"/>
        <v>825203984</v>
      </c>
      <c r="C992" s="549">
        <f t="shared" si="59"/>
        <v>43281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>
      <c r="A993" s="99" t="str">
        <f t="shared" si="57"/>
        <v>"ЮРИЙ ГАГАРИН" АД</v>
      </c>
      <c r="B993" s="99" t="str">
        <f t="shared" si="58"/>
        <v>825203984</v>
      </c>
      <c r="C993" s="549">
        <f t="shared" si="59"/>
        <v>43281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>
      <c r="A994" s="99" t="str">
        <f t="shared" si="57"/>
        <v>"ЮРИЙ ГАГАРИН" АД</v>
      </c>
      <c r="B994" s="99" t="str">
        <f t="shared" si="58"/>
        <v>825203984</v>
      </c>
      <c r="C994" s="549">
        <f t="shared" si="59"/>
        <v>43281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>
      <c r="A995" s="99" t="str">
        <f t="shared" si="57"/>
        <v>"ЮРИЙ ГАГАРИН" АД</v>
      </c>
      <c r="B995" s="99" t="str">
        <f t="shared" si="58"/>
        <v>825203984</v>
      </c>
      <c r="C995" s="549">
        <f t="shared" si="59"/>
        <v>43281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>
      <c r="A996" s="99" t="str">
        <f t="shared" si="57"/>
        <v>"ЮРИЙ ГАГАРИН" АД</v>
      </c>
      <c r="B996" s="99" t="str">
        <f t="shared" si="58"/>
        <v>825203984</v>
      </c>
      <c r="C996" s="549">
        <f t="shared" si="59"/>
        <v>43281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>
      <c r="A997" s="99" t="str">
        <f t="shared" si="57"/>
        <v>"ЮРИЙ ГАГАРИН" АД</v>
      </c>
      <c r="B997" s="99" t="str">
        <f t="shared" si="58"/>
        <v>825203984</v>
      </c>
      <c r="C997" s="549">
        <f t="shared" si="59"/>
        <v>43281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>
      <c r="A998" s="99" t="str">
        <f t="shared" si="57"/>
        <v>"ЮРИЙ ГАГАРИН" АД</v>
      </c>
      <c r="B998" s="99" t="str">
        <f t="shared" si="58"/>
        <v>825203984</v>
      </c>
      <c r="C998" s="549">
        <f t="shared" si="59"/>
        <v>43281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>
      <c r="A999" s="99" t="str">
        <f t="shared" si="57"/>
        <v>"ЮРИЙ ГАГАРИН" АД</v>
      </c>
      <c r="B999" s="99" t="str">
        <f t="shared" si="58"/>
        <v>825203984</v>
      </c>
      <c r="C999" s="549">
        <f t="shared" si="59"/>
        <v>43281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>
      <c r="A1000" s="99" t="str">
        <f t="shared" si="57"/>
        <v>"ЮРИЙ ГАГАРИН" АД</v>
      </c>
      <c r="B1000" s="99" t="str">
        <f t="shared" si="58"/>
        <v>825203984</v>
      </c>
      <c r="C1000" s="549">
        <f t="shared" si="59"/>
        <v>43281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>
      <c r="A1001" s="99" t="str">
        <f t="shared" si="57"/>
        <v>"ЮРИЙ ГАГАРИН" АД</v>
      </c>
      <c r="B1001" s="99" t="str">
        <f t="shared" si="58"/>
        <v>825203984</v>
      </c>
      <c r="C1001" s="549">
        <f t="shared" si="59"/>
        <v>43281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>
      <c r="A1002" s="99" t="str">
        <f t="shared" si="57"/>
        <v>"ЮРИЙ ГАГАРИН" АД</v>
      </c>
      <c r="B1002" s="99" t="str">
        <f t="shared" si="58"/>
        <v>825203984</v>
      </c>
      <c r="C1002" s="549">
        <f t="shared" si="59"/>
        <v>43281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>
      <c r="A1003" s="99" t="str">
        <f t="shared" si="57"/>
        <v>"ЮРИЙ ГАГАРИН" АД</v>
      </c>
      <c r="B1003" s="99" t="str">
        <f t="shared" si="58"/>
        <v>825203984</v>
      </c>
      <c r="C1003" s="549">
        <f t="shared" si="59"/>
        <v>43281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>
      <c r="A1004" s="99" t="str">
        <f t="shared" si="57"/>
        <v>"ЮРИЙ ГАГАРИН" АД</v>
      </c>
      <c r="B1004" s="99" t="str">
        <f t="shared" si="58"/>
        <v>825203984</v>
      </c>
      <c r="C1004" s="549">
        <f t="shared" si="59"/>
        <v>43281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>
      <c r="A1005" s="99" t="str">
        <f t="shared" si="57"/>
        <v>"ЮРИЙ ГАГАРИН" АД</v>
      </c>
      <c r="B1005" s="99" t="str">
        <f t="shared" si="58"/>
        <v>825203984</v>
      </c>
      <c r="C1005" s="549">
        <f t="shared" si="59"/>
        <v>43281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>
      <c r="A1006" s="99" t="str">
        <f t="shared" si="57"/>
        <v>"ЮРИЙ ГАГАРИН" АД</v>
      </c>
      <c r="B1006" s="99" t="str">
        <f t="shared" si="58"/>
        <v>825203984</v>
      </c>
      <c r="C1006" s="549">
        <f t="shared" si="59"/>
        <v>43281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>
      <c r="A1007" s="99" t="str">
        <f t="shared" si="57"/>
        <v>"ЮРИЙ ГАГАРИН" АД</v>
      </c>
      <c r="B1007" s="99" t="str">
        <f t="shared" si="58"/>
        <v>825203984</v>
      </c>
      <c r="C1007" s="549">
        <f t="shared" si="59"/>
        <v>43281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11092</v>
      </c>
    </row>
    <row r="1008" spans="1:8">
      <c r="A1008" s="99" t="str">
        <f t="shared" si="57"/>
        <v>"ЮРИЙ ГАГАРИН" АД</v>
      </c>
      <c r="B1008" s="99" t="str">
        <f t="shared" si="58"/>
        <v>825203984</v>
      </c>
      <c r="C1008" s="549">
        <f t="shared" si="59"/>
        <v>43281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>
      <c r="A1009" s="99" t="str">
        <f t="shared" si="57"/>
        <v>"ЮРИЙ ГАГАРИН" АД</v>
      </c>
      <c r="B1009" s="99" t="str">
        <f t="shared" si="58"/>
        <v>825203984</v>
      </c>
      <c r="C1009" s="549">
        <f t="shared" si="59"/>
        <v>43281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>
      <c r="A1010" s="99" t="str">
        <f t="shared" si="57"/>
        <v>"ЮРИЙ ГАГАРИН" АД</v>
      </c>
      <c r="B1010" s="99" t="str">
        <f t="shared" si="58"/>
        <v>825203984</v>
      </c>
      <c r="C1010" s="549">
        <f t="shared" si="59"/>
        <v>43281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>
      <c r="A1011" s="99" t="str">
        <f t="shared" si="57"/>
        <v>"ЮРИЙ ГАГАРИН" АД</v>
      </c>
      <c r="B1011" s="99" t="str">
        <f t="shared" si="58"/>
        <v>825203984</v>
      </c>
      <c r="C1011" s="549">
        <f t="shared" si="59"/>
        <v>43281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>
      <c r="A1012" s="99" t="str">
        <f t="shared" si="57"/>
        <v>"ЮРИЙ ГАГАРИН" АД</v>
      </c>
      <c r="B1012" s="99" t="str">
        <f t="shared" si="58"/>
        <v>825203984</v>
      </c>
      <c r="C1012" s="549">
        <f t="shared" si="59"/>
        <v>43281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11315</v>
      </c>
    </row>
    <row r="1013" spans="1:8">
      <c r="A1013" s="99" t="str">
        <f t="shared" si="57"/>
        <v>"ЮРИЙ ГАГАРИН" АД</v>
      </c>
      <c r="B1013" s="99" t="str">
        <f t="shared" si="58"/>
        <v>825203984</v>
      </c>
      <c r="C1013" s="549">
        <f t="shared" si="59"/>
        <v>43281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5000</v>
      </c>
    </row>
    <row r="1014" spans="1:8">
      <c r="A1014" s="99" t="str">
        <f t="shared" si="57"/>
        <v>"ЮРИЙ ГАГАРИН" АД</v>
      </c>
      <c r="B1014" s="99" t="str">
        <f t="shared" si="58"/>
        <v>825203984</v>
      </c>
      <c r="C1014" s="549">
        <f t="shared" si="59"/>
        <v>43281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>
      <c r="A1015" s="99" t="str">
        <f t="shared" si="57"/>
        <v>"ЮРИЙ ГАГАРИН" АД</v>
      </c>
      <c r="B1015" s="99" t="str">
        <f t="shared" si="58"/>
        <v>825203984</v>
      </c>
      <c r="C1015" s="549">
        <f t="shared" si="59"/>
        <v>43281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6315</v>
      </c>
    </row>
    <row r="1016" spans="1:8">
      <c r="A1016" s="99" t="str">
        <f t="shared" si="57"/>
        <v>"ЮРИЙ ГАГАРИН" АД</v>
      </c>
      <c r="B1016" s="99" t="str">
        <f t="shared" si="58"/>
        <v>825203984</v>
      </c>
      <c r="C1016" s="549">
        <f t="shared" si="59"/>
        <v>43281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>
      <c r="A1017" s="99" t="str">
        <f t="shared" si="57"/>
        <v>"ЮРИЙ ГАГАРИН" АД</v>
      </c>
      <c r="B1017" s="99" t="str">
        <f t="shared" si="58"/>
        <v>825203984</v>
      </c>
      <c r="C1017" s="549">
        <f t="shared" si="59"/>
        <v>43281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>
      <c r="A1018" s="99" t="str">
        <f t="shared" si="57"/>
        <v>"ЮРИЙ ГАГАРИН" АД</v>
      </c>
      <c r="B1018" s="99" t="str">
        <f t="shared" si="58"/>
        <v>825203984</v>
      </c>
      <c r="C1018" s="549">
        <f t="shared" si="59"/>
        <v>43281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>
      <c r="A1019" s="99" t="str">
        <f t="shared" si="57"/>
        <v>"ЮРИЙ ГАГАРИН" АД</v>
      </c>
      <c r="B1019" s="99" t="str">
        <f t="shared" si="58"/>
        <v>825203984</v>
      </c>
      <c r="C1019" s="549">
        <f t="shared" si="59"/>
        <v>43281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>
      <c r="A1020" s="99" t="str">
        <f t="shared" si="57"/>
        <v>"ЮРИЙ ГАГАРИН" АД</v>
      </c>
      <c r="B1020" s="99" t="str">
        <f t="shared" si="58"/>
        <v>825203984</v>
      </c>
      <c r="C1020" s="549">
        <f t="shared" si="59"/>
        <v>43281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2994</v>
      </c>
    </row>
    <row r="1021" spans="1:8">
      <c r="A1021" s="99" t="str">
        <f t="shared" si="57"/>
        <v>"ЮРИЙ ГАГАРИН" АД</v>
      </c>
      <c r="B1021" s="99" t="str">
        <f t="shared" si="58"/>
        <v>825203984</v>
      </c>
      <c r="C1021" s="549">
        <f t="shared" si="59"/>
        <v>43281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>
      <c r="A1022" s="99" t="str">
        <f t="shared" si="57"/>
        <v>"ЮРИЙ ГАГАРИН" АД</v>
      </c>
      <c r="B1022" s="99" t="str">
        <f t="shared" si="58"/>
        <v>825203984</v>
      </c>
      <c r="C1022" s="549">
        <f t="shared" si="59"/>
        <v>43281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14309</v>
      </c>
    </row>
    <row r="1023" spans="1:8">
      <c r="A1023" s="99" t="str">
        <f t="shared" si="57"/>
        <v>"ЮРИЙ ГАГАРИН" АД</v>
      </c>
      <c r="B1023" s="99" t="str">
        <f t="shared" si="58"/>
        <v>825203984</v>
      </c>
      <c r="C1023" s="549">
        <f t="shared" si="59"/>
        <v>43281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>
      <c r="A1024" s="99" t="str">
        <f t="shared" si="57"/>
        <v>"ЮРИЙ ГАГАРИН" АД</v>
      </c>
      <c r="B1024" s="99" t="str">
        <f t="shared" si="58"/>
        <v>825203984</v>
      </c>
      <c r="C1024" s="549">
        <f t="shared" si="59"/>
        <v>43281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>
      <c r="A1025" s="99" t="str">
        <f t="shared" si="57"/>
        <v>"ЮРИЙ ГАГАРИН" АД</v>
      </c>
      <c r="B1025" s="99" t="str">
        <f t="shared" si="58"/>
        <v>825203984</v>
      </c>
      <c r="C1025" s="549">
        <f t="shared" si="59"/>
        <v>43281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>
      <c r="A1026" s="99" t="str">
        <f t="shared" si="57"/>
        <v>"ЮРИЙ ГАГАРИН" АД</v>
      </c>
      <c r="B1026" s="99" t="str">
        <f t="shared" si="58"/>
        <v>825203984</v>
      </c>
      <c r="C1026" s="549">
        <f t="shared" si="59"/>
        <v>43281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>
      <c r="A1027" s="99" t="str">
        <f t="shared" si="57"/>
        <v>"ЮРИЙ ГАГАРИН" АД</v>
      </c>
      <c r="B1027" s="99" t="str">
        <f t="shared" si="58"/>
        <v>825203984</v>
      </c>
      <c r="C1027" s="549">
        <f t="shared" si="59"/>
        <v>43281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>
      <c r="A1028" s="99" t="str">
        <f t="shared" si="57"/>
        <v>"ЮРИЙ ГАГАРИН" АД</v>
      </c>
      <c r="B1028" s="99" t="str">
        <f t="shared" si="58"/>
        <v>825203984</v>
      </c>
      <c r="C1028" s="549">
        <f t="shared" si="59"/>
        <v>43281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5274</v>
      </c>
    </row>
    <row r="1029" spans="1:8">
      <c r="A1029" s="99" t="str">
        <f t="shared" si="57"/>
        <v>"ЮРИЙ ГАГАРИН" АД</v>
      </c>
      <c r="B1029" s="99" t="str">
        <f t="shared" si="58"/>
        <v>825203984</v>
      </c>
      <c r="C1029" s="549">
        <f t="shared" si="59"/>
        <v>43281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5274</v>
      </c>
    </row>
    <row r="1030" spans="1:8">
      <c r="A1030" s="99" t="str">
        <f t="shared" si="57"/>
        <v>"ЮРИЙ ГАГАРИН" АД</v>
      </c>
      <c r="B1030" s="99" t="str">
        <f t="shared" si="58"/>
        <v>825203984</v>
      </c>
      <c r="C1030" s="549">
        <f t="shared" si="59"/>
        <v>43281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>
      <c r="A1031" s="99" t="str">
        <f t="shared" si="57"/>
        <v>"ЮРИЙ ГАГАРИН" АД</v>
      </c>
      <c r="B1031" s="99" t="str">
        <f t="shared" si="58"/>
        <v>825203984</v>
      </c>
      <c r="C1031" s="549">
        <f t="shared" si="59"/>
        <v>43281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>
      <c r="A1032" s="99" t="str">
        <f t="shared" si="57"/>
        <v>"ЮРИЙ ГАГАРИН" АД</v>
      </c>
      <c r="B1032" s="99" t="str">
        <f t="shared" si="58"/>
        <v>825203984</v>
      </c>
      <c r="C1032" s="549">
        <f t="shared" si="59"/>
        <v>43281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>
      <c r="A1033" s="99" t="str">
        <f t="shared" si="57"/>
        <v>"ЮРИЙ ГАГАРИН" АД</v>
      </c>
      <c r="B1033" s="99" t="str">
        <f t="shared" si="58"/>
        <v>825203984</v>
      </c>
      <c r="C1033" s="549">
        <f t="shared" si="59"/>
        <v>43281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2108</v>
      </c>
    </row>
    <row r="1034" spans="1:8">
      <c r="A1034" s="99" t="str">
        <f t="shared" si="57"/>
        <v>"ЮРИЙ ГАГАРИН" АД</v>
      </c>
      <c r="B1034" s="99" t="str">
        <f t="shared" si="58"/>
        <v>825203984</v>
      </c>
      <c r="C1034" s="549">
        <f t="shared" si="59"/>
        <v>43281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>
      <c r="A1035" s="99" t="str">
        <f t="shared" si="57"/>
        <v>"ЮРИЙ ГАГАРИН" АД</v>
      </c>
      <c r="B1035" s="99" t="str">
        <f t="shared" si="58"/>
        <v>825203984</v>
      </c>
      <c r="C1035" s="549">
        <f t="shared" si="59"/>
        <v>43281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>
      <c r="A1036" s="99" t="str">
        <f t="shared" si="57"/>
        <v>"ЮРИЙ ГАГАРИН" АД</v>
      </c>
      <c r="B1036" s="99" t="str">
        <f t="shared" si="58"/>
        <v>825203984</v>
      </c>
      <c r="C1036" s="549">
        <f t="shared" si="59"/>
        <v>43281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2108</v>
      </c>
    </row>
    <row r="1037" spans="1:8">
      <c r="A1037" s="99" t="str">
        <f t="shared" si="57"/>
        <v>"ЮРИЙ ГАГАРИН" АД</v>
      </c>
      <c r="B1037" s="99" t="str">
        <f t="shared" si="58"/>
        <v>825203984</v>
      </c>
      <c r="C1037" s="549">
        <f t="shared" si="59"/>
        <v>43281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>
      <c r="A1038" s="99" t="str">
        <f t="shared" si="57"/>
        <v>"ЮРИЙ ГАГАРИН" АД</v>
      </c>
      <c r="B1038" s="99" t="str">
        <f t="shared" si="58"/>
        <v>825203984</v>
      </c>
      <c r="C1038" s="549">
        <f t="shared" si="59"/>
        <v>43281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13171</v>
      </c>
    </row>
    <row r="1039" spans="1:8">
      <c r="A1039" s="99" t="str">
        <f t="shared" si="57"/>
        <v>"ЮРИЙ ГАГАРИН" АД</v>
      </c>
      <c r="B1039" s="99" t="str">
        <f t="shared" si="58"/>
        <v>825203984</v>
      </c>
      <c r="C1039" s="549">
        <f t="shared" si="59"/>
        <v>43281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"ЮРИЙ ГАГАРИН" АД</v>
      </c>
      <c r="B1040" s="99" t="str">
        <f t="shared" ref="B1040:B1103" si="61">pdeBulstat</f>
        <v>825203984</v>
      </c>
      <c r="C1040" s="549">
        <f t="shared" ref="C1040:C1103" si="62">endDate</f>
        <v>43281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10266</v>
      </c>
    </row>
    <row r="1041" spans="1:8">
      <c r="A1041" s="99" t="str">
        <f t="shared" si="60"/>
        <v>"ЮРИЙ ГАГАРИН" АД</v>
      </c>
      <c r="B1041" s="99" t="str">
        <f t="shared" si="61"/>
        <v>825203984</v>
      </c>
      <c r="C1041" s="549">
        <f t="shared" si="62"/>
        <v>43281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916</v>
      </c>
    </row>
    <row r="1042" spans="1:8">
      <c r="A1042" s="99" t="str">
        <f t="shared" si="60"/>
        <v>"ЮРИЙ ГАГАРИН" АД</v>
      </c>
      <c r="B1042" s="99" t="str">
        <f t="shared" si="61"/>
        <v>825203984</v>
      </c>
      <c r="C1042" s="549">
        <f t="shared" si="62"/>
        <v>43281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1108</v>
      </c>
    </row>
    <row r="1043" spans="1:8">
      <c r="A1043" s="99" t="str">
        <f t="shared" si="60"/>
        <v>"ЮРИЙ ГАГАРИН" АД</v>
      </c>
      <c r="B1043" s="99" t="str">
        <f t="shared" si="61"/>
        <v>825203984</v>
      </c>
      <c r="C1043" s="549">
        <f t="shared" si="62"/>
        <v>43281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444</v>
      </c>
    </row>
    <row r="1044" spans="1:8">
      <c r="A1044" s="99" t="str">
        <f t="shared" si="60"/>
        <v>"ЮРИЙ ГАГАРИН" АД</v>
      </c>
      <c r="B1044" s="99" t="str">
        <f t="shared" si="61"/>
        <v>825203984</v>
      </c>
      <c r="C1044" s="549">
        <f t="shared" si="62"/>
        <v>43281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>
      <c r="A1045" s="99" t="str">
        <f t="shared" si="60"/>
        <v>"ЮРИЙ ГАГАРИН" АД</v>
      </c>
      <c r="B1045" s="99" t="str">
        <f t="shared" si="61"/>
        <v>825203984</v>
      </c>
      <c r="C1045" s="549">
        <f t="shared" si="62"/>
        <v>43281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118</v>
      </c>
    </row>
    <row r="1046" spans="1:8">
      <c r="A1046" s="99" t="str">
        <f t="shared" si="60"/>
        <v>"ЮРИЙ ГАГАРИН" АД</v>
      </c>
      <c r="B1046" s="99" t="str">
        <f t="shared" si="61"/>
        <v>825203984</v>
      </c>
      <c r="C1046" s="549">
        <f t="shared" si="62"/>
        <v>43281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326</v>
      </c>
    </row>
    <row r="1047" spans="1:8">
      <c r="A1047" s="99" t="str">
        <f t="shared" si="60"/>
        <v>"ЮРИЙ ГАГАРИН" АД</v>
      </c>
      <c r="B1047" s="99" t="str">
        <f t="shared" si="61"/>
        <v>825203984</v>
      </c>
      <c r="C1047" s="549">
        <f t="shared" si="62"/>
        <v>43281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437</v>
      </c>
    </row>
    <row r="1048" spans="1:8">
      <c r="A1048" s="99" t="str">
        <f t="shared" si="60"/>
        <v>"ЮРИЙ ГАГАРИН" АД</v>
      </c>
      <c r="B1048" s="99" t="str">
        <f t="shared" si="61"/>
        <v>825203984</v>
      </c>
      <c r="C1048" s="549">
        <f t="shared" si="62"/>
        <v>43281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3107</v>
      </c>
    </row>
    <row r="1049" spans="1:8">
      <c r="A1049" s="99" t="str">
        <f t="shared" si="60"/>
        <v>"ЮРИЙ ГАГАРИН" АД</v>
      </c>
      <c r="B1049" s="99" t="str">
        <f t="shared" si="61"/>
        <v>825203984</v>
      </c>
      <c r="C1049" s="549">
        <f t="shared" si="62"/>
        <v>43281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23660</v>
      </c>
    </row>
    <row r="1050" spans="1:8">
      <c r="A1050" s="99" t="str">
        <f t="shared" si="60"/>
        <v>"ЮРИЙ ГАГАРИН" АД</v>
      </c>
      <c r="B1050" s="99" t="str">
        <f t="shared" si="61"/>
        <v>825203984</v>
      </c>
      <c r="C1050" s="549">
        <f t="shared" si="62"/>
        <v>43281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37969</v>
      </c>
    </row>
    <row r="1051" spans="1:8">
      <c r="A1051" s="99" t="str">
        <f t="shared" si="60"/>
        <v>"ЮРИЙ ГАГАРИН" АД</v>
      </c>
      <c r="B1051" s="99" t="str">
        <f t="shared" si="61"/>
        <v>825203984</v>
      </c>
      <c r="C1051" s="549">
        <f t="shared" si="62"/>
        <v>43281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>
      <c r="A1052" s="99" t="str">
        <f t="shared" si="60"/>
        <v>"ЮРИЙ ГАГАРИН" АД</v>
      </c>
      <c r="B1052" s="99" t="str">
        <f t="shared" si="61"/>
        <v>825203984</v>
      </c>
      <c r="C1052" s="549">
        <f t="shared" si="62"/>
        <v>43281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>
      <c r="A1053" s="99" t="str">
        <f t="shared" si="60"/>
        <v>"ЮРИЙ ГАГАРИН" АД</v>
      </c>
      <c r="B1053" s="99" t="str">
        <f t="shared" si="61"/>
        <v>825203984</v>
      </c>
      <c r="C1053" s="549">
        <f t="shared" si="62"/>
        <v>43281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>
      <c r="A1054" s="99" t="str">
        <f t="shared" si="60"/>
        <v>"ЮРИЙ ГАГАРИН" АД</v>
      </c>
      <c r="B1054" s="99" t="str">
        <f t="shared" si="61"/>
        <v>825203984</v>
      </c>
      <c r="C1054" s="549">
        <f t="shared" si="62"/>
        <v>43281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>
      <c r="A1055" s="99" t="str">
        <f t="shared" si="60"/>
        <v>"ЮРИЙ ГАГАРИН" АД</v>
      </c>
      <c r="B1055" s="99" t="str">
        <f t="shared" si="61"/>
        <v>825203984</v>
      </c>
      <c r="C1055" s="549">
        <f t="shared" si="62"/>
        <v>43281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>
      <c r="A1056" s="99" t="str">
        <f t="shared" si="60"/>
        <v>"ЮРИЙ ГАГАРИН" АД</v>
      </c>
      <c r="B1056" s="99" t="str">
        <f t="shared" si="61"/>
        <v>825203984</v>
      </c>
      <c r="C1056" s="549">
        <f t="shared" si="62"/>
        <v>43281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>
      <c r="A1057" s="99" t="str">
        <f t="shared" si="60"/>
        <v>"ЮРИЙ ГАГАРИН" АД</v>
      </c>
      <c r="B1057" s="99" t="str">
        <f t="shared" si="61"/>
        <v>825203984</v>
      </c>
      <c r="C1057" s="549">
        <f t="shared" si="62"/>
        <v>43281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>
      <c r="A1058" s="99" t="str">
        <f t="shared" si="60"/>
        <v>"ЮРИЙ ГАГАРИН" АД</v>
      </c>
      <c r="B1058" s="99" t="str">
        <f t="shared" si="61"/>
        <v>825203984</v>
      </c>
      <c r="C1058" s="549">
        <f t="shared" si="62"/>
        <v>43281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>
      <c r="A1059" s="99" t="str">
        <f t="shared" si="60"/>
        <v>"ЮРИЙ ГАГАРИН" АД</v>
      </c>
      <c r="B1059" s="99" t="str">
        <f t="shared" si="61"/>
        <v>825203984</v>
      </c>
      <c r="C1059" s="549">
        <f t="shared" si="62"/>
        <v>43281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>
      <c r="A1060" s="99" t="str">
        <f t="shared" si="60"/>
        <v>"ЮРИЙ ГАГАРИН" АД</v>
      </c>
      <c r="B1060" s="99" t="str">
        <f t="shared" si="61"/>
        <v>825203984</v>
      </c>
      <c r="C1060" s="549">
        <f t="shared" si="62"/>
        <v>43281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>
      <c r="A1061" s="99" t="str">
        <f t="shared" si="60"/>
        <v>"ЮРИЙ ГАГАРИН" АД</v>
      </c>
      <c r="B1061" s="99" t="str">
        <f t="shared" si="61"/>
        <v>825203984</v>
      </c>
      <c r="C1061" s="549">
        <f t="shared" si="62"/>
        <v>43281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>
      <c r="A1062" s="99" t="str">
        <f t="shared" si="60"/>
        <v>"ЮРИЙ ГАГАРИН" АД</v>
      </c>
      <c r="B1062" s="99" t="str">
        <f t="shared" si="61"/>
        <v>825203984</v>
      </c>
      <c r="C1062" s="549">
        <f t="shared" si="62"/>
        <v>43281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>
      <c r="A1063" s="99" t="str">
        <f t="shared" si="60"/>
        <v>"ЮРИЙ ГАГАРИН" АД</v>
      </c>
      <c r="B1063" s="99" t="str">
        <f t="shared" si="61"/>
        <v>825203984</v>
      </c>
      <c r="C1063" s="549">
        <f t="shared" si="62"/>
        <v>43281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>
      <c r="A1064" s="99" t="str">
        <f t="shared" si="60"/>
        <v>"ЮРИЙ ГАГАРИН" АД</v>
      </c>
      <c r="B1064" s="99" t="str">
        <f t="shared" si="61"/>
        <v>825203984</v>
      </c>
      <c r="C1064" s="549">
        <f t="shared" si="62"/>
        <v>43281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>
      <c r="A1065" s="99" t="str">
        <f t="shared" si="60"/>
        <v>"ЮРИЙ ГАГАРИН" АД</v>
      </c>
      <c r="B1065" s="99" t="str">
        <f t="shared" si="61"/>
        <v>825203984</v>
      </c>
      <c r="C1065" s="549">
        <f t="shared" si="62"/>
        <v>43281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>
      <c r="A1066" s="99" t="str">
        <f t="shared" si="60"/>
        <v>"ЮРИЙ ГАГАРИН" АД</v>
      </c>
      <c r="B1066" s="99" t="str">
        <f t="shared" si="61"/>
        <v>825203984</v>
      </c>
      <c r="C1066" s="549">
        <f t="shared" si="62"/>
        <v>43281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>
      <c r="A1067" s="99" t="str">
        <f t="shared" si="60"/>
        <v>"ЮРИЙ ГАГАРИН" АД</v>
      </c>
      <c r="B1067" s="99" t="str">
        <f t="shared" si="61"/>
        <v>825203984</v>
      </c>
      <c r="C1067" s="549">
        <f t="shared" si="62"/>
        <v>43281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>
      <c r="A1068" s="99" t="str">
        <f t="shared" si="60"/>
        <v>"ЮРИЙ ГАГАРИН" АД</v>
      </c>
      <c r="B1068" s="99" t="str">
        <f t="shared" si="61"/>
        <v>825203984</v>
      </c>
      <c r="C1068" s="549">
        <f t="shared" si="62"/>
        <v>43281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>
      <c r="A1069" s="99" t="str">
        <f t="shared" si="60"/>
        <v>"ЮРИЙ ГАГАРИН" АД</v>
      </c>
      <c r="B1069" s="99" t="str">
        <f t="shared" si="61"/>
        <v>825203984</v>
      </c>
      <c r="C1069" s="549">
        <f t="shared" si="62"/>
        <v>43281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>
      <c r="A1070" s="99" t="str">
        <f t="shared" si="60"/>
        <v>"ЮРИЙ ГАГАРИН" АД</v>
      </c>
      <c r="B1070" s="99" t="str">
        <f t="shared" si="61"/>
        <v>825203984</v>
      </c>
      <c r="C1070" s="549">
        <f t="shared" si="62"/>
        <v>43281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>
      <c r="A1071" s="99" t="str">
        <f t="shared" si="60"/>
        <v>"ЮРИЙ ГАГАРИН" АД</v>
      </c>
      <c r="B1071" s="99" t="str">
        <f t="shared" si="61"/>
        <v>825203984</v>
      </c>
      <c r="C1071" s="549">
        <f t="shared" si="62"/>
        <v>43281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5274</v>
      </c>
    </row>
    <row r="1072" spans="1:8">
      <c r="A1072" s="99" t="str">
        <f t="shared" si="60"/>
        <v>"ЮРИЙ ГАГАРИН" АД</v>
      </c>
      <c r="B1072" s="99" t="str">
        <f t="shared" si="61"/>
        <v>825203984</v>
      </c>
      <c r="C1072" s="549">
        <f t="shared" si="62"/>
        <v>43281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5274</v>
      </c>
    </row>
    <row r="1073" spans="1:8">
      <c r="A1073" s="99" t="str">
        <f t="shared" si="60"/>
        <v>"ЮРИЙ ГАГАРИН" АД</v>
      </c>
      <c r="B1073" s="99" t="str">
        <f t="shared" si="61"/>
        <v>825203984</v>
      </c>
      <c r="C1073" s="549">
        <f t="shared" si="62"/>
        <v>43281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>
      <c r="A1074" s="99" t="str">
        <f t="shared" si="60"/>
        <v>"ЮРИЙ ГАГАРИН" АД</v>
      </c>
      <c r="B1074" s="99" t="str">
        <f t="shared" si="61"/>
        <v>825203984</v>
      </c>
      <c r="C1074" s="549">
        <f t="shared" si="62"/>
        <v>43281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>
      <c r="A1075" s="99" t="str">
        <f t="shared" si="60"/>
        <v>"ЮРИЙ ГАГАРИН" АД</v>
      </c>
      <c r="B1075" s="99" t="str">
        <f t="shared" si="61"/>
        <v>825203984</v>
      </c>
      <c r="C1075" s="549">
        <f t="shared" si="62"/>
        <v>43281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>
      <c r="A1076" s="99" t="str">
        <f t="shared" si="60"/>
        <v>"ЮРИЙ ГАГАРИН" АД</v>
      </c>
      <c r="B1076" s="99" t="str">
        <f t="shared" si="61"/>
        <v>825203984</v>
      </c>
      <c r="C1076" s="549">
        <f t="shared" si="62"/>
        <v>43281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2108</v>
      </c>
    </row>
    <row r="1077" spans="1:8">
      <c r="A1077" s="99" t="str">
        <f t="shared" si="60"/>
        <v>"ЮРИЙ ГАГАРИН" АД</v>
      </c>
      <c r="B1077" s="99" t="str">
        <f t="shared" si="61"/>
        <v>825203984</v>
      </c>
      <c r="C1077" s="549">
        <f t="shared" si="62"/>
        <v>43281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>
      <c r="A1078" s="99" t="str">
        <f t="shared" si="60"/>
        <v>"ЮРИЙ ГАГАРИН" АД</v>
      </c>
      <c r="B1078" s="99" t="str">
        <f t="shared" si="61"/>
        <v>825203984</v>
      </c>
      <c r="C1078" s="549">
        <f t="shared" si="62"/>
        <v>43281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>
      <c r="A1079" s="99" t="str">
        <f t="shared" si="60"/>
        <v>"ЮРИЙ ГАГАРИН" АД</v>
      </c>
      <c r="B1079" s="99" t="str">
        <f t="shared" si="61"/>
        <v>825203984</v>
      </c>
      <c r="C1079" s="549">
        <f t="shared" si="62"/>
        <v>43281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2108</v>
      </c>
    </row>
    <row r="1080" spans="1:8">
      <c r="A1080" s="99" t="str">
        <f t="shared" si="60"/>
        <v>"ЮРИЙ ГАГАРИН" АД</v>
      </c>
      <c r="B1080" s="99" t="str">
        <f t="shared" si="61"/>
        <v>825203984</v>
      </c>
      <c r="C1080" s="549">
        <f t="shared" si="62"/>
        <v>43281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>
      <c r="A1081" s="99" t="str">
        <f t="shared" si="60"/>
        <v>"ЮРИЙ ГАГАРИН" АД</v>
      </c>
      <c r="B1081" s="99" t="str">
        <f t="shared" si="61"/>
        <v>825203984</v>
      </c>
      <c r="C1081" s="549">
        <f t="shared" si="62"/>
        <v>43281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13171</v>
      </c>
    </row>
    <row r="1082" spans="1:8">
      <c r="A1082" s="99" t="str">
        <f t="shared" si="60"/>
        <v>"ЮРИЙ ГАГАРИН" АД</v>
      </c>
      <c r="B1082" s="99" t="str">
        <f t="shared" si="61"/>
        <v>825203984</v>
      </c>
      <c r="C1082" s="549">
        <f t="shared" si="62"/>
        <v>43281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>
      <c r="A1083" s="99" t="str">
        <f t="shared" si="60"/>
        <v>"ЮРИЙ ГАГАРИН" АД</v>
      </c>
      <c r="B1083" s="99" t="str">
        <f t="shared" si="61"/>
        <v>825203984</v>
      </c>
      <c r="C1083" s="549">
        <f t="shared" si="62"/>
        <v>43281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10266</v>
      </c>
    </row>
    <row r="1084" spans="1:8">
      <c r="A1084" s="99" t="str">
        <f t="shared" si="60"/>
        <v>"ЮРИЙ ГАГАРИН" АД</v>
      </c>
      <c r="B1084" s="99" t="str">
        <f t="shared" si="61"/>
        <v>825203984</v>
      </c>
      <c r="C1084" s="549">
        <f t="shared" si="62"/>
        <v>43281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916</v>
      </c>
    </row>
    <row r="1085" spans="1:8">
      <c r="A1085" s="99" t="str">
        <f t="shared" si="60"/>
        <v>"ЮРИЙ ГАГАРИН" АД</v>
      </c>
      <c r="B1085" s="99" t="str">
        <f t="shared" si="61"/>
        <v>825203984</v>
      </c>
      <c r="C1085" s="549">
        <f t="shared" si="62"/>
        <v>43281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1108</v>
      </c>
    </row>
    <row r="1086" spans="1:8">
      <c r="A1086" s="99" t="str">
        <f t="shared" si="60"/>
        <v>"ЮРИЙ ГАГАРИН" АД</v>
      </c>
      <c r="B1086" s="99" t="str">
        <f t="shared" si="61"/>
        <v>825203984</v>
      </c>
      <c r="C1086" s="549">
        <f t="shared" si="62"/>
        <v>43281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444</v>
      </c>
    </row>
    <row r="1087" spans="1:8">
      <c r="A1087" s="99" t="str">
        <f t="shared" si="60"/>
        <v>"ЮРИЙ ГАГАРИН" АД</v>
      </c>
      <c r="B1087" s="99" t="str">
        <f t="shared" si="61"/>
        <v>825203984</v>
      </c>
      <c r="C1087" s="549">
        <f t="shared" si="62"/>
        <v>43281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>
      <c r="A1088" s="99" t="str">
        <f t="shared" si="60"/>
        <v>"ЮРИЙ ГАГАРИН" АД</v>
      </c>
      <c r="B1088" s="99" t="str">
        <f t="shared" si="61"/>
        <v>825203984</v>
      </c>
      <c r="C1088" s="549">
        <f t="shared" si="62"/>
        <v>43281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118</v>
      </c>
    </row>
    <row r="1089" spans="1:8">
      <c r="A1089" s="99" t="str">
        <f t="shared" si="60"/>
        <v>"ЮРИЙ ГАГАРИН" АД</v>
      </c>
      <c r="B1089" s="99" t="str">
        <f t="shared" si="61"/>
        <v>825203984</v>
      </c>
      <c r="C1089" s="549">
        <f t="shared" si="62"/>
        <v>43281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326</v>
      </c>
    </row>
    <row r="1090" spans="1:8">
      <c r="A1090" s="99" t="str">
        <f t="shared" si="60"/>
        <v>"ЮРИЙ ГАГАРИН" АД</v>
      </c>
      <c r="B1090" s="99" t="str">
        <f t="shared" si="61"/>
        <v>825203984</v>
      </c>
      <c r="C1090" s="549">
        <f t="shared" si="62"/>
        <v>43281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437</v>
      </c>
    </row>
    <row r="1091" spans="1:8">
      <c r="A1091" s="99" t="str">
        <f t="shared" si="60"/>
        <v>"ЮРИЙ ГАГАРИН" АД</v>
      </c>
      <c r="B1091" s="99" t="str">
        <f t="shared" si="61"/>
        <v>825203984</v>
      </c>
      <c r="C1091" s="549">
        <f t="shared" si="62"/>
        <v>43281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3107</v>
      </c>
    </row>
    <row r="1092" spans="1:8">
      <c r="A1092" s="99" t="str">
        <f t="shared" si="60"/>
        <v>"ЮРИЙ ГАГАРИН" АД</v>
      </c>
      <c r="B1092" s="99" t="str">
        <f t="shared" si="61"/>
        <v>825203984</v>
      </c>
      <c r="C1092" s="549">
        <f t="shared" si="62"/>
        <v>43281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23660</v>
      </c>
    </row>
    <row r="1093" spans="1:8">
      <c r="A1093" s="99" t="str">
        <f t="shared" si="60"/>
        <v>"ЮРИЙ ГАГАРИН" АД</v>
      </c>
      <c r="B1093" s="99" t="str">
        <f t="shared" si="61"/>
        <v>825203984</v>
      </c>
      <c r="C1093" s="549">
        <f t="shared" si="62"/>
        <v>43281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23660</v>
      </c>
    </row>
    <row r="1094" spans="1:8">
      <c r="A1094" s="99" t="str">
        <f t="shared" si="60"/>
        <v>"ЮРИЙ ГАГАРИН" АД</v>
      </c>
      <c r="B1094" s="99" t="str">
        <f t="shared" si="61"/>
        <v>825203984</v>
      </c>
      <c r="C1094" s="549">
        <f t="shared" si="62"/>
        <v>43281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>
      <c r="A1095" s="99" t="str">
        <f t="shared" si="60"/>
        <v>"ЮРИЙ ГАГАРИН" АД</v>
      </c>
      <c r="B1095" s="99" t="str">
        <f t="shared" si="61"/>
        <v>825203984</v>
      </c>
      <c r="C1095" s="549">
        <f t="shared" si="62"/>
        <v>43281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>
      <c r="A1096" s="99" t="str">
        <f t="shared" si="60"/>
        <v>"ЮРИЙ ГАГАРИН" АД</v>
      </c>
      <c r="B1096" s="99" t="str">
        <f t="shared" si="61"/>
        <v>825203984</v>
      </c>
      <c r="C1096" s="549">
        <f t="shared" si="62"/>
        <v>43281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>
      <c r="A1097" s="99" t="str">
        <f t="shared" si="60"/>
        <v>"ЮРИЙ ГАГАРИН" АД</v>
      </c>
      <c r="B1097" s="99" t="str">
        <f t="shared" si="61"/>
        <v>825203984</v>
      </c>
      <c r="C1097" s="549">
        <f t="shared" si="62"/>
        <v>43281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>
      <c r="A1098" s="99" t="str">
        <f t="shared" si="60"/>
        <v>"ЮРИЙ ГАГАРИН" АД</v>
      </c>
      <c r="B1098" s="99" t="str">
        <f t="shared" si="61"/>
        <v>825203984</v>
      </c>
      <c r="C1098" s="549">
        <f t="shared" si="62"/>
        <v>43281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11315</v>
      </c>
    </row>
    <row r="1099" spans="1:8">
      <c r="A1099" s="99" t="str">
        <f t="shared" si="60"/>
        <v>"ЮРИЙ ГАГАРИН" АД</v>
      </c>
      <c r="B1099" s="99" t="str">
        <f t="shared" si="61"/>
        <v>825203984</v>
      </c>
      <c r="C1099" s="549">
        <f t="shared" si="62"/>
        <v>43281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5000</v>
      </c>
    </row>
    <row r="1100" spans="1:8">
      <c r="A1100" s="99" t="str">
        <f t="shared" si="60"/>
        <v>"ЮРИЙ ГАГАРИН" АД</v>
      </c>
      <c r="B1100" s="99" t="str">
        <f t="shared" si="61"/>
        <v>825203984</v>
      </c>
      <c r="C1100" s="549">
        <f t="shared" si="62"/>
        <v>43281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>
      <c r="A1101" s="99" t="str">
        <f t="shared" si="60"/>
        <v>"ЮРИЙ ГАГАРИН" АД</v>
      </c>
      <c r="B1101" s="99" t="str">
        <f t="shared" si="61"/>
        <v>825203984</v>
      </c>
      <c r="C1101" s="549">
        <f t="shared" si="62"/>
        <v>43281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6315</v>
      </c>
    </row>
    <row r="1102" spans="1:8">
      <c r="A1102" s="99" t="str">
        <f t="shared" si="60"/>
        <v>"ЮРИЙ ГАГАРИН" АД</v>
      </c>
      <c r="B1102" s="99" t="str">
        <f t="shared" si="61"/>
        <v>825203984</v>
      </c>
      <c r="C1102" s="549">
        <f t="shared" si="62"/>
        <v>43281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>
      <c r="A1103" s="99" t="str">
        <f t="shared" si="60"/>
        <v>"ЮРИЙ ГАГАРИН" АД</v>
      </c>
      <c r="B1103" s="99" t="str">
        <f t="shared" si="61"/>
        <v>825203984</v>
      </c>
      <c r="C1103" s="549">
        <f t="shared" si="62"/>
        <v>43281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"ЮРИЙ ГАГАРИН" АД</v>
      </c>
      <c r="B1104" s="99" t="str">
        <f t="shared" ref="B1104:B1167" si="64">pdeBulstat</f>
        <v>825203984</v>
      </c>
      <c r="C1104" s="549">
        <f t="shared" ref="C1104:C1167" si="65">endDate</f>
        <v>43281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>
      <c r="A1105" s="99" t="str">
        <f t="shared" si="63"/>
        <v>"ЮРИЙ ГАГАРИН" АД</v>
      </c>
      <c r="B1105" s="99" t="str">
        <f t="shared" si="64"/>
        <v>825203984</v>
      </c>
      <c r="C1105" s="549">
        <f t="shared" si="65"/>
        <v>43281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>
      <c r="A1106" s="99" t="str">
        <f t="shared" si="63"/>
        <v>"ЮРИЙ ГАГАРИН" АД</v>
      </c>
      <c r="B1106" s="99" t="str">
        <f t="shared" si="64"/>
        <v>825203984</v>
      </c>
      <c r="C1106" s="549">
        <f t="shared" si="65"/>
        <v>43281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2994</v>
      </c>
    </row>
    <row r="1107" spans="1:8">
      <c r="A1107" s="99" t="str">
        <f t="shared" si="63"/>
        <v>"ЮРИЙ ГАГАРИН" АД</v>
      </c>
      <c r="B1107" s="99" t="str">
        <f t="shared" si="64"/>
        <v>825203984</v>
      </c>
      <c r="C1107" s="549">
        <f t="shared" si="65"/>
        <v>43281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>
      <c r="A1108" s="99" t="str">
        <f t="shared" si="63"/>
        <v>"ЮРИЙ ГАГАРИН" АД</v>
      </c>
      <c r="B1108" s="99" t="str">
        <f t="shared" si="64"/>
        <v>825203984</v>
      </c>
      <c r="C1108" s="549">
        <f t="shared" si="65"/>
        <v>43281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14309</v>
      </c>
    </row>
    <row r="1109" spans="1:8">
      <c r="A1109" s="99" t="str">
        <f t="shared" si="63"/>
        <v>"ЮРИЙ ГАГАРИН" АД</v>
      </c>
      <c r="B1109" s="99" t="str">
        <f t="shared" si="64"/>
        <v>825203984</v>
      </c>
      <c r="C1109" s="549">
        <f t="shared" si="65"/>
        <v>43281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>
      <c r="A1110" s="99" t="str">
        <f t="shared" si="63"/>
        <v>"ЮРИЙ ГАГАРИН" АД</v>
      </c>
      <c r="B1110" s="99" t="str">
        <f t="shared" si="64"/>
        <v>825203984</v>
      </c>
      <c r="C1110" s="549">
        <f t="shared" si="65"/>
        <v>43281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>
      <c r="A1111" s="99" t="str">
        <f t="shared" si="63"/>
        <v>"ЮРИЙ ГАГАРИН" АД</v>
      </c>
      <c r="B1111" s="99" t="str">
        <f t="shared" si="64"/>
        <v>825203984</v>
      </c>
      <c r="C1111" s="549">
        <f t="shared" si="65"/>
        <v>43281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>
      <c r="A1112" s="99" t="str">
        <f t="shared" si="63"/>
        <v>"ЮРИЙ ГАГАРИН" АД</v>
      </c>
      <c r="B1112" s="99" t="str">
        <f t="shared" si="64"/>
        <v>825203984</v>
      </c>
      <c r="C1112" s="549">
        <f t="shared" si="65"/>
        <v>43281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>
      <c r="A1113" s="99" t="str">
        <f t="shared" si="63"/>
        <v>"ЮРИЙ ГАГАРИН" АД</v>
      </c>
      <c r="B1113" s="99" t="str">
        <f t="shared" si="64"/>
        <v>825203984</v>
      </c>
      <c r="C1113" s="549">
        <f t="shared" si="65"/>
        <v>43281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>
      <c r="A1114" s="99" t="str">
        <f t="shared" si="63"/>
        <v>"ЮРИЙ ГАГАРИН" АД</v>
      </c>
      <c r="B1114" s="99" t="str">
        <f t="shared" si="64"/>
        <v>825203984</v>
      </c>
      <c r="C1114" s="549">
        <f t="shared" si="65"/>
        <v>43281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>
      <c r="A1115" s="99" t="str">
        <f t="shared" si="63"/>
        <v>"ЮРИЙ ГАГАРИН" АД</v>
      </c>
      <c r="B1115" s="99" t="str">
        <f t="shared" si="64"/>
        <v>825203984</v>
      </c>
      <c r="C1115" s="549">
        <f t="shared" si="65"/>
        <v>43281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>
      <c r="A1116" s="99" t="str">
        <f t="shared" si="63"/>
        <v>"ЮРИЙ ГАГАРИН" АД</v>
      </c>
      <c r="B1116" s="99" t="str">
        <f t="shared" si="64"/>
        <v>825203984</v>
      </c>
      <c r="C1116" s="549">
        <f t="shared" si="65"/>
        <v>43281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>
      <c r="A1117" s="99" t="str">
        <f t="shared" si="63"/>
        <v>"ЮРИЙ ГАГАРИН" АД</v>
      </c>
      <c r="B1117" s="99" t="str">
        <f t="shared" si="64"/>
        <v>825203984</v>
      </c>
      <c r="C1117" s="549">
        <f t="shared" si="65"/>
        <v>43281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>
      <c r="A1118" s="99" t="str">
        <f t="shared" si="63"/>
        <v>"ЮРИЙ ГАГАРИН" АД</v>
      </c>
      <c r="B1118" s="99" t="str">
        <f t="shared" si="64"/>
        <v>825203984</v>
      </c>
      <c r="C1118" s="549">
        <f t="shared" si="65"/>
        <v>43281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>
      <c r="A1119" s="99" t="str">
        <f t="shared" si="63"/>
        <v>"ЮРИЙ ГАГАРИН" АД</v>
      </c>
      <c r="B1119" s="99" t="str">
        <f t="shared" si="64"/>
        <v>825203984</v>
      </c>
      <c r="C1119" s="549">
        <f t="shared" si="65"/>
        <v>43281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>
      <c r="A1120" s="99" t="str">
        <f t="shared" si="63"/>
        <v>"ЮРИЙ ГАГАРИН" АД</v>
      </c>
      <c r="B1120" s="99" t="str">
        <f t="shared" si="64"/>
        <v>825203984</v>
      </c>
      <c r="C1120" s="549">
        <f t="shared" si="65"/>
        <v>43281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>
      <c r="A1121" s="99" t="str">
        <f t="shared" si="63"/>
        <v>"ЮРИЙ ГАГАРИН" АД</v>
      </c>
      <c r="B1121" s="99" t="str">
        <f t="shared" si="64"/>
        <v>825203984</v>
      </c>
      <c r="C1121" s="549">
        <f t="shared" si="65"/>
        <v>43281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>
      <c r="A1122" s="99" t="str">
        <f t="shared" si="63"/>
        <v>"ЮРИЙ ГАГАРИН" АД</v>
      </c>
      <c r="B1122" s="99" t="str">
        <f t="shared" si="64"/>
        <v>825203984</v>
      </c>
      <c r="C1122" s="549">
        <f t="shared" si="65"/>
        <v>43281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>
      <c r="A1123" s="99" t="str">
        <f t="shared" si="63"/>
        <v>"ЮРИЙ ГАГАРИН" АД</v>
      </c>
      <c r="B1123" s="99" t="str">
        <f t="shared" si="64"/>
        <v>825203984</v>
      </c>
      <c r="C1123" s="549">
        <f t="shared" si="65"/>
        <v>43281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>
      <c r="A1124" s="99" t="str">
        <f t="shared" si="63"/>
        <v>"ЮРИЙ ГАГАРИН" АД</v>
      </c>
      <c r="B1124" s="99" t="str">
        <f t="shared" si="64"/>
        <v>825203984</v>
      </c>
      <c r="C1124" s="549">
        <f t="shared" si="65"/>
        <v>43281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>
      <c r="A1125" s="99" t="str">
        <f t="shared" si="63"/>
        <v>"ЮРИЙ ГАГАРИН" АД</v>
      </c>
      <c r="B1125" s="99" t="str">
        <f t="shared" si="64"/>
        <v>825203984</v>
      </c>
      <c r="C1125" s="549">
        <f t="shared" si="65"/>
        <v>43281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>
      <c r="A1126" s="99" t="str">
        <f t="shared" si="63"/>
        <v>"ЮРИЙ ГАГАРИН" АД</v>
      </c>
      <c r="B1126" s="99" t="str">
        <f t="shared" si="64"/>
        <v>825203984</v>
      </c>
      <c r="C1126" s="549">
        <f t="shared" si="65"/>
        <v>43281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>
      <c r="A1127" s="99" t="str">
        <f t="shared" si="63"/>
        <v>"ЮРИЙ ГАГАРИН" АД</v>
      </c>
      <c r="B1127" s="99" t="str">
        <f t="shared" si="64"/>
        <v>825203984</v>
      </c>
      <c r="C1127" s="549">
        <f t="shared" si="65"/>
        <v>43281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>
      <c r="A1128" s="99" t="str">
        <f t="shared" si="63"/>
        <v>"ЮРИЙ ГАГАРИН" АД</v>
      </c>
      <c r="B1128" s="99" t="str">
        <f t="shared" si="64"/>
        <v>825203984</v>
      </c>
      <c r="C1128" s="549">
        <f t="shared" si="65"/>
        <v>43281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>
      <c r="A1129" s="99" t="str">
        <f t="shared" si="63"/>
        <v>"ЮРИЙ ГАГАРИН" АД</v>
      </c>
      <c r="B1129" s="99" t="str">
        <f t="shared" si="64"/>
        <v>825203984</v>
      </c>
      <c r="C1129" s="549">
        <f t="shared" si="65"/>
        <v>43281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>
      <c r="A1130" s="99" t="str">
        <f t="shared" si="63"/>
        <v>"ЮРИЙ ГАГАРИН" АД</v>
      </c>
      <c r="B1130" s="99" t="str">
        <f t="shared" si="64"/>
        <v>825203984</v>
      </c>
      <c r="C1130" s="549">
        <f t="shared" si="65"/>
        <v>43281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>
      <c r="A1131" s="99" t="str">
        <f t="shared" si="63"/>
        <v>"ЮРИЙ ГАГАРИН" АД</v>
      </c>
      <c r="B1131" s="99" t="str">
        <f t="shared" si="64"/>
        <v>825203984</v>
      </c>
      <c r="C1131" s="549">
        <f t="shared" si="65"/>
        <v>43281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>
      <c r="A1132" s="99" t="str">
        <f t="shared" si="63"/>
        <v>"ЮРИЙ ГАГАРИН" АД</v>
      </c>
      <c r="B1132" s="99" t="str">
        <f t="shared" si="64"/>
        <v>825203984</v>
      </c>
      <c r="C1132" s="549">
        <f t="shared" si="65"/>
        <v>43281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>
      <c r="A1133" s="99" t="str">
        <f t="shared" si="63"/>
        <v>"ЮРИЙ ГАГАРИН" АД</v>
      </c>
      <c r="B1133" s="99" t="str">
        <f t="shared" si="64"/>
        <v>825203984</v>
      </c>
      <c r="C1133" s="549">
        <f t="shared" si="65"/>
        <v>43281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>
      <c r="A1134" s="99" t="str">
        <f t="shared" si="63"/>
        <v>"ЮРИЙ ГАГАРИН" АД</v>
      </c>
      <c r="B1134" s="99" t="str">
        <f t="shared" si="64"/>
        <v>825203984</v>
      </c>
      <c r="C1134" s="549">
        <f t="shared" si="65"/>
        <v>43281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>
      <c r="A1135" s="99" t="str">
        <f t="shared" si="63"/>
        <v>"ЮРИЙ ГАГАРИН" АД</v>
      </c>
      <c r="B1135" s="99" t="str">
        <f t="shared" si="64"/>
        <v>825203984</v>
      </c>
      <c r="C1135" s="549">
        <f t="shared" si="65"/>
        <v>43281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>
      <c r="A1136" s="99" t="str">
        <f t="shared" si="63"/>
        <v>"ЮРИЙ ГАГАРИН" АД</v>
      </c>
      <c r="B1136" s="99" t="str">
        <f t="shared" si="64"/>
        <v>825203984</v>
      </c>
      <c r="C1136" s="549">
        <f t="shared" si="65"/>
        <v>43281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14309</v>
      </c>
    </row>
    <row r="1137" spans="1:8">
      <c r="A1137" s="99" t="str">
        <f t="shared" si="63"/>
        <v>"ЮРИЙ ГАГАРИН" АД</v>
      </c>
      <c r="B1137" s="99" t="str">
        <f t="shared" si="64"/>
        <v>825203984</v>
      </c>
      <c r="C1137" s="549">
        <f t="shared" si="65"/>
        <v>43281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>
      <c r="A1138" s="99" t="str">
        <f t="shared" si="63"/>
        <v>"ЮРИЙ ГАГАРИН" АД</v>
      </c>
      <c r="B1138" s="99" t="str">
        <f t="shared" si="64"/>
        <v>825203984</v>
      </c>
      <c r="C1138" s="549">
        <f t="shared" si="65"/>
        <v>43281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>
      <c r="A1139" s="99" t="str">
        <f t="shared" si="63"/>
        <v>"ЮРИЙ ГАГАРИН" АД</v>
      </c>
      <c r="B1139" s="99" t="str">
        <f t="shared" si="64"/>
        <v>825203984</v>
      </c>
      <c r="C1139" s="549">
        <f t="shared" si="65"/>
        <v>43281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>
      <c r="A1140" s="99" t="str">
        <f t="shared" si="63"/>
        <v>"ЮРИЙ ГАГАРИН" АД</v>
      </c>
      <c r="B1140" s="99" t="str">
        <f t="shared" si="64"/>
        <v>825203984</v>
      </c>
      <c r="C1140" s="549">
        <f t="shared" si="65"/>
        <v>43281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>
      <c r="A1141" s="99" t="str">
        <f t="shared" si="63"/>
        <v>"ЮРИЙ ГАГАРИН" АД</v>
      </c>
      <c r="B1141" s="99" t="str">
        <f t="shared" si="64"/>
        <v>825203984</v>
      </c>
      <c r="C1141" s="549">
        <f t="shared" si="65"/>
        <v>43281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>
      <c r="A1142" s="99" t="str">
        <f t="shared" si="63"/>
        <v>"ЮРИЙ ГАГАРИН" АД</v>
      </c>
      <c r="B1142" s="99" t="str">
        <f t="shared" si="64"/>
        <v>825203984</v>
      </c>
      <c r="C1142" s="549">
        <f t="shared" si="65"/>
        <v>43281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>
      <c r="A1143" s="99" t="str">
        <f t="shared" si="63"/>
        <v>"ЮРИЙ ГАГАРИН" АД</v>
      </c>
      <c r="B1143" s="99" t="str">
        <f t="shared" si="64"/>
        <v>825203984</v>
      </c>
      <c r="C1143" s="549">
        <f t="shared" si="65"/>
        <v>43281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>
      <c r="A1144" s="99" t="str">
        <f t="shared" si="63"/>
        <v>"ЮРИЙ ГАГАРИН" АД</v>
      </c>
      <c r="B1144" s="99" t="str">
        <f t="shared" si="64"/>
        <v>825203984</v>
      </c>
      <c r="C1144" s="549">
        <f t="shared" si="65"/>
        <v>43281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>
      <c r="A1145" s="99" t="str">
        <f t="shared" si="63"/>
        <v>"ЮРИЙ ГАГАРИН" АД</v>
      </c>
      <c r="B1145" s="99" t="str">
        <f t="shared" si="64"/>
        <v>825203984</v>
      </c>
      <c r="C1145" s="549">
        <f t="shared" si="65"/>
        <v>43281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>
      <c r="A1146" s="99" t="str">
        <f t="shared" si="63"/>
        <v>"ЮРИЙ ГАГАРИН" АД</v>
      </c>
      <c r="B1146" s="99" t="str">
        <f t="shared" si="64"/>
        <v>825203984</v>
      </c>
      <c r="C1146" s="549">
        <f t="shared" si="65"/>
        <v>43281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>
      <c r="A1147" s="99" t="str">
        <f t="shared" si="63"/>
        <v>"ЮРИЙ ГАГАРИН" АД</v>
      </c>
      <c r="B1147" s="99" t="str">
        <f t="shared" si="64"/>
        <v>825203984</v>
      </c>
      <c r="C1147" s="549">
        <f t="shared" si="65"/>
        <v>43281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>
      <c r="A1148" s="99" t="str">
        <f t="shared" si="63"/>
        <v>"ЮРИЙ ГАГАРИН" АД</v>
      </c>
      <c r="B1148" s="99" t="str">
        <f t="shared" si="64"/>
        <v>825203984</v>
      </c>
      <c r="C1148" s="549">
        <f t="shared" si="65"/>
        <v>43281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>
      <c r="A1149" s="99" t="str">
        <f t="shared" si="63"/>
        <v>"ЮРИЙ ГАГАРИН" АД</v>
      </c>
      <c r="B1149" s="99" t="str">
        <f t="shared" si="64"/>
        <v>825203984</v>
      </c>
      <c r="C1149" s="549">
        <f t="shared" si="65"/>
        <v>43281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>
      <c r="A1150" s="99" t="str">
        <f t="shared" si="63"/>
        <v>"ЮРИЙ ГАГАРИН" АД</v>
      </c>
      <c r="B1150" s="99" t="str">
        <f t="shared" si="64"/>
        <v>825203984</v>
      </c>
      <c r="C1150" s="549">
        <f t="shared" si="65"/>
        <v>43281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>
      <c r="A1151" s="99" t="str">
        <f t="shared" si="63"/>
        <v>"ЮРИЙ ГАГАРИН" АД</v>
      </c>
      <c r="B1151" s="99" t="str">
        <f t="shared" si="64"/>
        <v>825203984</v>
      </c>
      <c r="C1151" s="549">
        <f t="shared" si="65"/>
        <v>43281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>
      <c r="A1152" s="99" t="str">
        <f t="shared" si="63"/>
        <v>"ЮРИЙ ГАГАРИН" АД</v>
      </c>
      <c r="B1152" s="99" t="str">
        <f t="shared" si="64"/>
        <v>825203984</v>
      </c>
      <c r="C1152" s="549">
        <f t="shared" si="65"/>
        <v>43281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>
      <c r="A1153" s="99" t="str">
        <f t="shared" si="63"/>
        <v>"ЮРИЙ ГАГАРИН" АД</v>
      </c>
      <c r="B1153" s="99" t="str">
        <f t="shared" si="64"/>
        <v>825203984</v>
      </c>
      <c r="C1153" s="549">
        <f t="shared" si="65"/>
        <v>43281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>
      <c r="A1154" s="99" t="str">
        <f t="shared" si="63"/>
        <v>"ЮРИЙ ГАГАРИН" АД</v>
      </c>
      <c r="B1154" s="99" t="str">
        <f t="shared" si="64"/>
        <v>825203984</v>
      </c>
      <c r="C1154" s="549">
        <f t="shared" si="65"/>
        <v>43281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>
      <c r="A1155" s="99" t="str">
        <f t="shared" si="63"/>
        <v>"ЮРИЙ ГАГАРИН" АД</v>
      </c>
      <c r="B1155" s="99" t="str">
        <f t="shared" si="64"/>
        <v>825203984</v>
      </c>
      <c r="C1155" s="549">
        <f t="shared" si="65"/>
        <v>43281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>
      <c r="A1156" s="99" t="str">
        <f t="shared" si="63"/>
        <v>"ЮРИЙ ГАГАРИН" АД</v>
      </c>
      <c r="B1156" s="99" t="str">
        <f t="shared" si="64"/>
        <v>825203984</v>
      </c>
      <c r="C1156" s="549">
        <f t="shared" si="65"/>
        <v>43281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>
      <c r="A1157" s="99" t="str">
        <f t="shared" si="63"/>
        <v>"ЮРИЙ ГАГАРИН" АД</v>
      </c>
      <c r="B1157" s="99" t="str">
        <f t="shared" si="64"/>
        <v>825203984</v>
      </c>
      <c r="C1157" s="549">
        <f t="shared" si="65"/>
        <v>43281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>
      <c r="A1158" s="99" t="str">
        <f t="shared" si="63"/>
        <v>"ЮРИЙ ГАГАРИН" АД</v>
      </c>
      <c r="B1158" s="99" t="str">
        <f t="shared" si="64"/>
        <v>825203984</v>
      </c>
      <c r="C1158" s="549">
        <f t="shared" si="65"/>
        <v>43281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>
      <c r="A1159" s="99" t="str">
        <f t="shared" si="63"/>
        <v>"ЮРИЙ ГАГАРИН" АД</v>
      </c>
      <c r="B1159" s="99" t="str">
        <f t="shared" si="64"/>
        <v>825203984</v>
      </c>
      <c r="C1159" s="549">
        <f t="shared" si="65"/>
        <v>43281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>
      <c r="A1160" s="99" t="str">
        <f t="shared" si="63"/>
        <v>"ЮРИЙ ГАГАРИН" АД</v>
      </c>
      <c r="B1160" s="99" t="str">
        <f t="shared" si="64"/>
        <v>825203984</v>
      </c>
      <c r="C1160" s="549">
        <f t="shared" si="65"/>
        <v>43281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>
      <c r="A1161" s="99" t="str">
        <f t="shared" si="63"/>
        <v>"ЮРИЙ ГАГАРИН" АД</v>
      </c>
      <c r="B1161" s="99" t="str">
        <f t="shared" si="64"/>
        <v>825203984</v>
      </c>
      <c r="C1161" s="549">
        <f t="shared" si="65"/>
        <v>43281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>
      <c r="A1162" s="99" t="str">
        <f t="shared" si="63"/>
        <v>"ЮРИЙ ГАГАРИН" АД</v>
      </c>
      <c r="B1162" s="99" t="str">
        <f t="shared" si="64"/>
        <v>825203984</v>
      </c>
      <c r="C1162" s="549">
        <f t="shared" si="65"/>
        <v>43281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>
      <c r="A1163" s="99" t="str">
        <f t="shared" si="63"/>
        <v>"ЮРИЙ ГАГАРИН" АД</v>
      </c>
      <c r="B1163" s="99" t="str">
        <f t="shared" si="64"/>
        <v>825203984</v>
      </c>
      <c r="C1163" s="549">
        <f t="shared" si="65"/>
        <v>43281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>
      <c r="A1164" s="99" t="str">
        <f t="shared" si="63"/>
        <v>"ЮРИЙ ГАГАРИН" АД</v>
      </c>
      <c r="B1164" s="99" t="str">
        <f t="shared" si="64"/>
        <v>825203984</v>
      </c>
      <c r="C1164" s="549">
        <f t="shared" si="65"/>
        <v>43281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>
      <c r="A1165" s="99" t="str">
        <f t="shared" si="63"/>
        <v>"ЮРИЙ ГАГАРИН" АД</v>
      </c>
      <c r="B1165" s="99" t="str">
        <f t="shared" si="64"/>
        <v>825203984</v>
      </c>
      <c r="C1165" s="549">
        <f t="shared" si="65"/>
        <v>43281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>
      <c r="A1166" s="99" t="str">
        <f t="shared" si="63"/>
        <v>"ЮРИЙ ГАГАРИН" АД</v>
      </c>
      <c r="B1166" s="99" t="str">
        <f t="shared" si="64"/>
        <v>825203984</v>
      </c>
      <c r="C1166" s="549">
        <f t="shared" si="65"/>
        <v>43281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>
      <c r="A1167" s="99" t="str">
        <f t="shared" si="63"/>
        <v>"ЮРИЙ ГАГАРИН" АД</v>
      </c>
      <c r="B1167" s="99" t="str">
        <f t="shared" si="64"/>
        <v>825203984</v>
      </c>
      <c r="C1167" s="549">
        <f t="shared" si="65"/>
        <v>43281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"ЮРИЙ ГАГАРИН" АД</v>
      </c>
      <c r="B1168" s="99" t="str">
        <f t="shared" ref="B1168:B1195" si="67">pdeBulstat</f>
        <v>825203984</v>
      </c>
      <c r="C1168" s="549">
        <f t="shared" ref="C1168:C1195" si="68">endDate</f>
        <v>43281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>
      <c r="A1169" s="99" t="str">
        <f t="shared" si="66"/>
        <v>"ЮРИЙ ГАГАРИН" АД</v>
      </c>
      <c r="B1169" s="99" t="str">
        <f t="shared" si="67"/>
        <v>825203984</v>
      </c>
      <c r="C1169" s="549">
        <f t="shared" si="68"/>
        <v>43281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>
      <c r="A1170" s="99" t="str">
        <f t="shared" si="66"/>
        <v>"ЮРИЙ ГАГАРИН" АД</v>
      </c>
      <c r="B1170" s="99" t="str">
        <f t="shared" si="67"/>
        <v>825203984</v>
      </c>
      <c r="C1170" s="549">
        <f t="shared" si="68"/>
        <v>43281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>
      <c r="A1171" s="99" t="str">
        <f t="shared" si="66"/>
        <v>"ЮРИЙ ГАГАРИН" АД</v>
      </c>
      <c r="B1171" s="99" t="str">
        <f t="shared" si="67"/>
        <v>825203984</v>
      </c>
      <c r="C1171" s="549">
        <f t="shared" si="68"/>
        <v>43281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>
      <c r="A1172" s="99" t="str">
        <f t="shared" si="66"/>
        <v>"ЮРИЙ ГАГАРИН" АД</v>
      </c>
      <c r="B1172" s="99" t="str">
        <f t="shared" si="67"/>
        <v>825203984</v>
      </c>
      <c r="C1172" s="549">
        <f t="shared" si="68"/>
        <v>43281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>
      <c r="A1173" s="99" t="str">
        <f t="shared" si="66"/>
        <v>"ЮРИЙ ГАГАРИН" АД</v>
      </c>
      <c r="B1173" s="99" t="str">
        <f t="shared" si="67"/>
        <v>825203984</v>
      </c>
      <c r="C1173" s="549">
        <f t="shared" si="68"/>
        <v>43281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>
      <c r="A1174" s="99" t="str">
        <f t="shared" si="66"/>
        <v>"ЮРИЙ ГАГАРИН" АД</v>
      </c>
      <c r="B1174" s="99" t="str">
        <f t="shared" si="67"/>
        <v>825203984</v>
      </c>
      <c r="C1174" s="549">
        <f t="shared" si="68"/>
        <v>43281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>
      <c r="A1175" s="99" t="str">
        <f t="shared" si="66"/>
        <v>"ЮРИЙ ГАГАРИН" АД</v>
      </c>
      <c r="B1175" s="99" t="str">
        <f t="shared" si="67"/>
        <v>825203984</v>
      </c>
      <c r="C1175" s="549">
        <f t="shared" si="68"/>
        <v>43281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>
      <c r="A1176" s="99" t="str">
        <f t="shared" si="66"/>
        <v>"ЮРИЙ ГАГАРИН" АД</v>
      </c>
      <c r="B1176" s="99" t="str">
        <f t="shared" si="67"/>
        <v>825203984</v>
      </c>
      <c r="C1176" s="549">
        <f t="shared" si="68"/>
        <v>43281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>
      <c r="A1177" s="99" t="str">
        <f t="shared" si="66"/>
        <v>"ЮРИЙ ГАГАРИН" АД</v>
      </c>
      <c r="B1177" s="99" t="str">
        <f t="shared" si="67"/>
        <v>825203984</v>
      </c>
      <c r="C1177" s="549">
        <f t="shared" si="68"/>
        <v>43281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>
      <c r="A1178" s="99" t="str">
        <f t="shared" si="66"/>
        <v>"ЮРИЙ ГАГАРИН" АД</v>
      </c>
      <c r="B1178" s="99" t="str">
        <f t="shared" si="67"/>
        <v>825203984</v>
      </c>
      <c r="C1178" s="549">
        <f t="shared" si="68"/>
        <v>43281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>
      <c r="A1179" s="99" t="str">
        <f t="shared" si="66"/>
        <v>"ЮРИЙ ГАГАРИН" АД</v>
      </c>
      <c r="B1179" s="99" t="str">
        <f t="shared" si="67"/>
        <v>825203984</v>
      </c>
      <c r="C1179" s="549">
        <f t="shared" si="68"/>
        <v>43281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>
      <c r="A1180" s="99" t="str">
        <f t="shared" si="66"/>
        <v>"ЮРИЙ ГАГАРИН" АД</v>
      </c>
      <c r="B1180" s="99" t="str">
        <f t="shared" si="67"/>
        <v>825203984</v>
      </c>
      <c r="C1180" s="549">
        <f t="shared" si="68"/>
        <v>43281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525</v>
      </c>
    </row>
    <row r="1181" spans="1:8">
      <c r="A1181" s="99" t="str">
        <f t="shared" si="66"/>
        <v>"ЮРИЙ ГАГАРИН" АД</v>
      </c>
      <c r="B1181" s="99" t="str">
        <f t="shared" si="67"/>
        <v>825203984</v>
      </c>
      <c r="C1181" s="549">
        <f t="shared" si="68"/>
        <v>43281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>
      <c r="A1182" s="99" t="str">
        <f t="shared" si="66"/>
        <v>"ЮРИЙ ГАГАРИН" АД</v>
      </c>
      <c r="B1182" s="99" t="str">
        <f t="shared" si="67"/>
        <v>825203984</v>
      </c>
      <c r="C1182" s="549">
        <f t="shared" si="68"/>
        <v>43281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>
      <c r="A1183" s="99" t="str">
        <f t="shared" si="66"/>
        <v>"ЮРИЙ ГАГАРИН" АД</v>
      </c>
      <c r="B1183" s="99" t="str">
        <f t="shared" si="67"/>
        <v>825203984</v>
      </c>
      <c r="C1183" s="549">
        <f t="shared" si="68"/>
        <v>43281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525</v>
      </c>
    </row>
    <row r="1184" spans="1:8">
      <c r="A1184" s="99" t="str">
        <f t="shared" si="66"/>
        <v>"ЮРИЙ ГАГАРИН" АД</v>
      </c>
      <c r="B1184" s="99" t="str">
        <f t="shared" si="67"/>
        <v>825203984</v>
      </c>
      <c r="C1184" s="549">
        <f t="shared" si="68"/>
        <v>43281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>
      <c r="A1185" s="99" t="str">
        <f t="shared" si="66"/>
        <v>"ЮРИЙ ГАГАРИН" АД</v>
      </c>
      <c r="B1185" s="99" t="str">
        <f t="shared" si="67"/>
        <v>825203984</v>
      </c>
      <c r="C1185" s="549">
        <f t="shared" si="68"/>
        <v>43281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>
      <c r="A1186" s="99" t="str">
        <f t="shared" si="66"/>
        <v>"ЮРИЙ ГАГАРИН" АД</v>
      </c>
      <c r="B1186" s="99" t="str">
        <f t="shared" si="67"/>
        <v>825203984</v>
      </c>
      <c r="C1186" s="549">
        <f t="shared" si="68"/>
        <v>43281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>
      <c r="A1187" s="99" t="str">
        <f t="shared" si="66"/>
        <v>"ЮРИЙ ГАГАРИН" АД</v>
      </c>
      <c r="B1187" s="99" t="str">
        <f t="shared" si="67"/>
        <v>825203984</v>
      </c>
      <c r="C1187" s="549">
        <f t="shared" si="68"/>
        <v>43281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>
      <c r="A1188" s="99" t="str">
        <f t="shared" si="66"/>
        <v>"ЮРИЙ ГАГАРИН" АД</v>
      </c>
      <c r="B1188" s="99" t="str">
        <f t="shared" si="67"/>
        <v>825203984</v>
      </c>
      <c r="C1188" s="549">
        <f t="shared" si="68"/>
        <v>43281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>
      <c r="A1189" s="99" t="str">
        <f t="shared" si="66"/>
        <v>"ЮРИЙ ГАГАРИН" АД</v>
      </c>
      <c r="B1189" s="99" t="str">
        <f t="shared" si="67"/>
        <v>825203984</v>
      </c>
      <c r="C1189" s="549">
        <f t="shared" si="68"/>
        <v>43281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>
      <c r="A1190" s="99" t="str">
        <f t="shared" si="66"/>
        <v>"ЮРИЙ ГАГАРИН" АД</v>
      </c>
      <c r="B1190" s="99" t="str">
        <f t="shared" si="67"/>
        <v>825203984</v>
      </c>
      <c r="C1190" s="549">
        <f t="shared" si="68"/>
        <v>43281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>
      <c r="A1191" s="99" t="str">
        <f t="shared" si="66"/>
        <v>"ЮРИЙ ГАГАРИН" АД</v>
      </c>
      <c r="B1191" s="99" t="str">
        <f t="shared" si="67"/>
        <v>825203984</v>
      </c>
      <c r="C1191" s="549">
        <f t="shared" si="68"/>
        <v>43281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>
      <c r="A1192" s="99" t="str">
        <f t="shared" si="66"/>
        <v>"ЮРИЙ ГАГАРИН" АД</v>
      </c>
      <c r="B1192" s="99" t="str">
        <f t="shared" si="67"/>
        <v>825203984</v>
      </c>
      <c r="C1192" s="549">
        <f t="shared" si="68"/>
        <v>43281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525</v>
      </c>
    </row>
    <row r="1193" spans="1:8">
      <c r="A1193" s="99" t="str">
        <f t="shared" si="66"/>
        <v>"ЮРИЙ ГАГАРИН" АД</v>
      </c>
      <c r="B1193" s="99" t="str">
        <f t="shared" si="67"/>
        <v>825203984</v>
      </c>
      <c r="C1193" s="549">
        <f t="shared" si="68"/>
        <v>43281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>
      <c r="A1194" s="99" t="str">
        <f t="shared" si="66"/>
        <v>"ЮРИЙ ГАГАРИН" АД</v>
      </c>
      <c r="B1194" s="99" t="str">
        <f t="shared" si="67"/>
        <v>825203984</v>
      </c>
      <c r="C1194" s="549">
        <f t="shared" si="68"/>
        <v>43281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>
      <c r="A1195" s="99" t="str">
        <f t="shared" si="66"/>
        <v>"ЮРИЙ ГАГАРИН" АД</v>
      </c>
      <c r="B1195" s="99" t="str">
        <f t="shared" si="67"/>
        <v>825203984</v>
      </c>
      <c r="C1195" s="549">
        <f t="shared" si="68"/>
        <v>43281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525</v>
      </c>
    </row>
    <row r="1196" spans="1:8" s="482" customFormat="1">
      <c r="C1196" s="548"/>
      <c r="F1196" s="486" t="s">
        <v>852</v>
      </c>
    </row>
    <row r="1197" spans="1:8">
      <c r="A1197" s="99" t="str">
        <f t="shared" ref="A1197:A1228" si="69">pdeName</f>
        <v>"ЮРИЙ ГАГАРИН" АД</v>
      </c>
      <c r="B1197" s="99" t="str">
        <f t="shared" ref="B1197:B1228" si="70">pdeBulstat</f>
        <v>825203984</v>
      </c>
      <c r="C1197" s="549">
        <f t="shared" ref="C1197:C1228" si="71">endDate</f>
        <v>43281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>
      <c r="A1198" s="99" t="str">
        <f t="shared" si="69"/>
        <v>"ЮРИЙ ГАГАРИН" АД</v>
      </c>
      <c r="B1198" s="99" t="str">
        <f t="shared" si="70"/>
        <v>825203984</v>
      </c>
      <c r="C1198" s="549">
        <f t="shared" si="71"/>
        <v>43281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>
      <c r="A1199" s="99" t="str">
        <f t="shared" si="69"/>
        <v>"ЮРИЙ ГАГАРИН" АД</v>
      </c>
      <c r="B1199" s="99" t="str">
        <f t="shared" si="70"/>
        <v>825203984</v>
      </c>
      <c r="C1199" s="549">
        <f t="shared" si="71"/>
        <v>43281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>
      <c r="A1200" s="99" t="str">
        <f t="shared" si="69"/>
        <v>"ЮРИЙ ГАГАРИН" АД</v>
      </c>
      <c r="B1200" s="99" t="str">
        <f t="shared" si="70"/>
        <v>825203984</v>
      </c>
      <c r="C1200" s="549">
        <f t="shared" si="71"/>
        <v>43281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>
      <c r="A1201" s="99" t="str">
        <f t="shared" si="69"/>
        <v>"ЮРИЙ ГАГАРИН" АД</v>
      </c>
      <c r="B1201" s="99" t="str">
        <f t="shared" si="70"/>
        <v>825203984</v>
      </c>
      <c r="C1201" s="549">
        <f t="shared" si="71"/>
        <v>43281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>
      <c r="A1202" s="99" t="str">
        <f t="shared" si="69"/>
        <v>"ЮРИЙ ГАГАРИН" АД</v>
      </c>
      <c r="B1202" s="99" t="str">
        <f t="shared" si="70"/>
        <v>825203984</v>
      </c>
      <c r="C1202" s="549">
        <f t="shared" si="71"/>
        <v>43281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>
      <c r="A1203" s="99" t="str">
        <f t="shared" si="69"/>
        <v>"ЮРИЙ ГАГАРИН" АД</v>
      </c>
      <c r="B1203" s="99" t="str">
        <f t="shared" si="70"/>
        <v>825203984</v>
      </c>
      <c r="C1203" s="549">
        <f t="shared" si="71"/>
        <v>43281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>
      <c r="A1204" s="99" t="str">
        <f t="shared" si="69"/>
        <v>"ЮРИЙ ГАГАРИН" АД</v>
      </c>
      <c r="B1204" s="99" t="str">
        <f t="shared" si="70"/>
        <v>825203984</v>
      </c>
      <c r="C1204" s="549">
        <f t="shared" si="71"/>
        <v>43281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>
      <c r="A1205" s="99" t="str">
        <f t="shared" si="69"/>
        <v>"ЮРИЙ ГАГАРИН" АД</v>
      </c>
      <c r="B1205" s="99" t="str">
        <f t="shared" si="70"/>
        <v>825203984</v>
      </c>
      <c r="C1205" s="549">
        <f t="shared" si="71"/>
        <v>43281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>
      <c r="A1206" s="99" t="str">
        <f t="shared" si="69"/>
        <v>"ЮРИЙ ГАГАРИН" АД</v>
      </c>
      <c r="B1206" s="99" t="str">
        <f t="shared" si="70"/>
        <v>825203984</v>
      </c>
      <c r="C1206" s="549">
        <f t="shared" si="71"/>
        <v>43281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>
      <c r="A1207" s="99" t="str">
        <f t="shared" si="69"/>
        <v>"ЮРИЙ ГАГАРИН" АД</v>
      </c>
      <c r="B1207" s="99" t="str">
        <f t="shared" si="70"/>
        <v>825203984</v>
      </c>
      <c r="C1207" s="549">
        <f t="shared" si="71"/>
        <v>43281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>
      <c r="A1208" s="99" t="str">
        <f t="shared" si="69"/>
        <v>"ЮРИЙ ГАГАРИН" АД</v>
      </c>
      <c r="B1208" s="99" t="str">
        <f t="shared" si="70"/>
        <v>825203984</v>
      </c>
      <c r="C1208" s="549">
        <f t="shared" si="71"/>
        <v>43281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>
      <c r="A1209" s="99" t="str">
        <f t="shared" si="69"/>
        <v>"ЮРИЙ ГАГАРИН" АД</v>
      </c>
      <c r="B1209" s="99" t="str">
        <f t="shared" si="70"/>
        <v>825203984</v>
      </c>
      <c r="C1209" s="549">
        <f t="shared" si="71"/>
        <v>43281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>
      <c r="A1210" s="99" t="str">
        <f t="shared" si="69"/>
        <v>"ЮРИЙ ГАГАРИН" АД</v>
      </c>
      <c r="B1210" s="99" t="str">
        <f t="shared" si="70"/>
        <v>825203984</v>
      </c>
      <c r="C1210" s="549">
        <f t="shared" si="71"/>
        <v>43281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>
      <c r="A1211" s="99" t="str">
        <f t="shared" si="69"/>
        <v>"ЮРИЙ ГАГАРИН" АД</v>
      </c>
      <c r="B1211" s="99" t="str">
        <f t="shared" si="70"/>
        <v>825203984</v>
      </c>
      <c r="C1211" s="549">
        <f t="shared" si="71"/>
        <v>43281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>
      <c r="A1212" s="99" t="str">
        <f t="shared" si="69"/>
        <v>"ЮРИЙ ГАГАРИН" АД</v>
      </c>
      <c r="B1212" s="99" t="str">
        <f t="shared" si="70"/>
        <v>825203984</v>
      </c>
      <c r="C1212" s="549">
        <f t="shared" si="71"/>
        <v>43281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>
      <c r="A1213" s="99" t="str">
        <f t="shared" si="69"/>
        <v>"ЮРИЙ ГАГАРИН" АД</v>
      </c>
      <c r="B1213" s="99" t="str">
        <f t="shared" si="70"/>
        <v>825203984</v>
      </c>
      <c r="C1213" s="549">
        <f t="shared" si="71"/>
        <v>43281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>
      <c r="A1214" s="99" t="str">
        <f t="shared" si="69"/>
        <v>"ЮРИЙ ГАГАРИН" АД</v>
      </c>
      <c r="B1214" s="99" t="str">
        <f t="shared" si="70"/>
        <v>825203984</v>
      </c>
      <c r="C1214" s="549">
        <f t="shared" si="71"/>
        <v>43281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>
      <c r="A1215" s="99" t="str">
        <f t="shared" si="69"/>
        <v>"ЮРИЙ ГАГАРИН" АД</v>
      </c>
      <c r="B1215" s="99" t="str">
        <f t="shared" si="70"/>
        <v>825203984</v>
      </c>
      <c r="C1215" s="549">
        <f t="shared" si="71"/>
        <v>43281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>
      <c r="A1216" s="99" t="str">
        <f t="shared" si="69"/>
        <v>"ЮРИЙ ГАГАРИН" АД</v>
      </c>
      <c r="B1216" s="99" t="str">
        <f t="shared" si="70"/>
        <v>825203984</v>
      </c>
      <c r="C1216" s="549">
        <f t="shared" si="71"/>
        <v>43281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>
      <c r="A1217" s="99" t="str">
        <f t="shared" si="69"/>
        <v>"ЮРИЙ ГАГАРИН" АД</v>
      </c>
      <c r="B1217" s="99" t="str">
        <f t="shared" si="70"/>
        <v>825203984</v>
      </c>
      <c r="C1217" s="549">
        <f t="shared" si="71"/>
        <v>43281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>
      <c r="A1218" s="99" t="str">
        <f t="shared" si="69"/>
        <v>"ЮРИЙ ГАГАРИН" АД</v>
      </c>
      <c r="B1218" s="99" t="str">
        <f t="shared" si="70"/>
        <v>825203984</v>
      </c>
      <c r="C1218" s="549">
        <f t="shared" si="71"/>
        <v>43281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>
      <c r="A1219" s="99" t="str">
        <f t="shared" si="69"/>
        <v>"ЮРИЙ ГАГАРИН" АД</v>
      </c>
      <c r="B1219" s="99" t="str">
        <f t="shared" si="70"/>
        <v>825203984</v>
      </c>
      <c r="C1219" s="549">
        <f t="shared" si="71"/>
        <v>43281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>
      <c r="A1220" s="99" t="str">
        <f t="shared" si="69"/>
        <v>"ЮРИЙ ГАГАРИН" АД</v>
      </c>
      <c r="B1220" s="99" t="str">
        <f t="shared" si="70"/>
        <v>825203984</v>
      </c>
      <c r="C1220" s="549">
        <f t="shared" si="71"/>
        <v>43281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>
      <c r="A1221" s="99" t="str">
        <f t="shared" si="69"/>
        <v>"ЮРИЙ ГАГАРИН" АД</v>
      </c>
      <c r="B1221" s="99" t="str">
        <f t="shared" si="70"/>
        <v>825203984</v>
      </c>
      <c r="C1221" s="549">
        <f t="shared" si="71"/>
        <v>43281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>
      <c r="A1222" s="99" t="str">
        <f t="shared" si="69"/>
        <v>"ЮРИЙ ГАГАРИН" АД</v>
      </c>
      <c r="B1222" s="99" t="str">
        <f t="shared" si="70"/>
        <v>825203984</v>
      </c>
      <c r="C1222" s="549">
        <f t="shared" si="71"/>
        <v>43281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>
      <c r="A1223" s="99" t="str">
        <f t="shared" si="69"/>
        <v>"ЮРИЙ ГАГАРИН" АД</v>
      </c>
      <c r="B1223" s="99" t="str">
        <f t="shared" si="70"/>
        <v>825203984</v>
      </c>
      <c r="C1223" s="549">
        <f t="shared" si="71"/>
        <v>43281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>
      <c r="A1224" s="99" t="str">
        <f t="shared" si="69"/>
        <v>"ЮРИЙ ГАГАРИН" АД</v>
      </c>
      <c r="B1224" s="99" t="str">
        <f t="shared" si="70"/>
        <v>825203984</v>
      </c>
      <c r="C1224" s="549">
        <f t="shared" si="71"/>
        <v>43281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>
      <c r="A1225" s="99" t="str">
        <f t="shared" si="69"/>
        <v>"ЮРИЙ ГАГАРИН" АД</v>
      </c>
      <c r="B1225" s="99" t="str">
        <f t="shared" si="70"/>
        <v>825203984</v>
      </c>
      <c r="C1225" s="549">
        <f t="shared" si="71"/>
        <v>43281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>
      <c r="A1226" s="99" t="str">
        <f t="shared" si="69"/>
        <v>"ЮРИЙ ГАГАРИН" АД</v>
      </c>
      <c r="B1226" s="99" t="str">
        <f t="shared" si="70"/>
        <v>825203984</v>
      </c>
      <c r="C1226" s="549">
        <f t="shared" si="71"/>
        <v>43281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>
      <c r="A1227" s="99" t="str">
        <f t="shared" si="69"/>
        <v>"ЮРИЙ ГАГАРИН" АД</v>
      </c>
      <c r="B1227" s="99" t="str">
        <f t="shared" si="70"/>
        <v>825203984</v>
      </c>
      <c r="C1227" s="549">
        <f t="shared" si="71"/>
        <v>43281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>
      <c r="A1228" s="99" t="str">
        <f t="shared" si="69"/>
        <v>"ЮРИЙ ГАГАРИН" АД</v>
      </c>
      <c r="B1228" s="99" t="str">
        <f t="shared" si="70"/>
        <v>825203984</v>
      </c>
      <c r="C1228" s="549">
        <f t="shared" si="71"/>
        <v>43281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>
      <c r="A1229" s="99" t="str">
        <f t="shared" ref="A1229:A1260" si="72">pdeName</f>
        <v>"ЮРИЙ ГАГАРИН" АД</v>
      </c>
      <c r="B1229" s="99" t="str">
        <f t="shared" ref="B1229:B1260" si="73">pdeBulstat</f>
        <v>825203984</v>
      </c>
      <c r="C1229" s="549">
        <f t="shared" ref="C1229:C1260" si="74">endDate</f>
        <v>43281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>
      <c r="A1230" s="99" t="str">
        <f t="shared" si="72"/>
        <v>"ЮРИЙ ГАГАРИН" АД</v>
      </c>
      <c r="B1230" s="99" t="str">
        <f t="shared" si="73"/>
        <v>825203984</v>
      </c>
      <c r="C1230" s="549">
        <f t="shared" si="74"/>
        <v>43281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>
      <c r="A1231" s="99" t="str">
        <f t="shared" si="72"/>
        <v>"ЮРИЙ ГАГАРИН" АД</v>
      </c>
      <c r="B1231" s="99" t="str">
        <f t="shared" si="73"/>
        <v>825203984</v>
      </c>
      <c r="C1231" s="549">
        <f t="shared" si="74"/>
        <v>43281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>
      <c r="A1232" s="99" t="str">
        <f t="shared" si="72"/>
        <v>"ЮРИЙ ГАГАРИН" АД</v>
      </c>
      <c r="B1232" s="99" t="str">
        <f t="shared" si="73"/>
        <v>825203984</v>
      </c>
      <c r="C1232" s="549">
        <f t="shared" si="74"/>
        <v>43281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>
      <c r="A1233" s="99" t="str">
        <f t="shared" si="72"/>
        <v>"ЮРИЙ ГАГАРИН" АД</v>
      </c>
      <c r="B1233" s="99" t="str">
        <f t="shared" si="73"/>
        <v>825203984</v>
      </c>
      <c r="C1233" s="549">
        <f t="shared" si="74"/>
        <v>43281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>
      <c r="A1234" s="99" t="str">
        <f t="shared" si="72"/>
        <v>"ЮРИЙ ГАГАРИН" АД</v>
      </c>
      <c r="B1234" s="99" t="str">
        <f t="shared" si="73"/>
        <v>825203984</v>
      </c>
      <c r="C1234" s="549">
        <f t="shared" si="74"/>
        <v>43281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>
      <c r="A1235" s="99" t="str">
        <f t="shared" si="72"/>
        <v>"ЮРИЙ ГАГАРИН" АД</v>
      </c>
      <c r="B1235" s="99" t="str">
        <f t="shared" si="73"/>
        <v>825203984</v>
      </c>
      <c r="C1235" s="549">
        <f t="shared" si="74"/>
        <v>43281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>
      <c r="A1236" s="99" t="str">
        <f t="shared" si="72"/>
        <v>"ЮРИЙ ГАГАРИН" АД</v>
      </c>
      <c r="B1236" s="99" t="str">
        <f t="shared" si="73"/>
        <v>825203984</v>
      </c>
      <c r="C1236" s="549">
        <f t="shared" si="74"/>
        <v>43281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>
      <c r="A1237" s="99" t="str">
        <f t="shared" si="72"/>
        <v>"ЮРИЙ ГАГАРИН" АД</v>
      </c>
      <c r="B1237" s="99" t="str">
        <f t="shared" si="73"/>
        <v>825203984</v>
      </c>
      <c r="C1237" s="549">
        <f t="shared" si="74"/>
        <v>43281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>
      <c r="A1238" s="99" t="str">
        <f t="shared" si="72"/>
        <v>"ЮРИЙ ГАГАРИН" АД</v>
      </c>
      <c r="B1238" s="99" t="str">
        <f t="shared" si="73"/>
        <v>825203984</v>
      </c>
      <c r="C1238" s="549">
        <f t="shared" si="74"/>
        <v>43281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>
      <c r="A1239" s="99" t="str">
        <f t="shared" si="72"/>
        <v>"ЮРИЙ ГАГАРИН" АД</v>
      </c>
      <c r="B1239" s="99" t="str">
        <f t="shared" si="73"/>
        <v>825203984</v>
      </c>
      <c r="C1239" s="549">
        <f t="shared" si="74"/>
        <v>43281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>
      <c r="A1240" s="99" t="str">
        <f t="shared" si="72"/>
        <v>"ЮРИЙ ГАГАРИН" АД</v>
      </c>
      <c r="B1240" s="99" t="str">
        <f t="shared" si="73"/>
        <v>825203984</v>
      </c>
      <c r="C1240" s="549">
        <f t="shared" si="74"/>
        <v>43281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>
      <c r="A1241" s="99" t="str">
        <f t="shared" si="72"/>
        <v>"ЮРИЙ ГАГАРИН" АД</v>
      </c>
      <c r="B1241" s="99" t="str">
        <f t="shared" si="73"/>
        <v>825203984</v>
      </c>
      <c r="C1241" s="549">
        <f t="shared" si="74"/>
        <v>43281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>
      <c r="A1242" s="99" t="str">
        <f t="shared" si="72"/>
        <v>"ЮРИЙ ГАГАРИН" АД</v>
      </c>
      <c r="B1242" s="99" t="str">
        <f t="shared" si="73"/>
        <v>825203984</v>
      </c>
      <c r="C1242" s="549">
        <f t="shared" si="74"/>
        <v>43281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>
      <c r="A1243" s="99" t="str">
        <f t="shared" si="72"/>
        <v>"ЮРИЙ ГАГАРИН" АД</v>
      </c>
      <c r="B1243" s="99" t="str">
        <f t="shared" si="73"/>
        <v>825203984</v>
      </c>
      <c r="C1243" s="549">
        <f t="shared" si="74"/>
        <v>43281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>
      <c r="A1244" s="99" t="str">
        <f t="shared" si="72"/>
        <v>"ЮРИЙ ГАГАРИН" АД</v>
      </c>
      <c r="B1244" s="99" t="str">
        <f t="shared" si="73"/>
        <v>825203984</v>
      </c>
      <c r="C1244" s="549">
        <f t="shared" si="74"/>
        <v>43281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>
      <c r="A1245" s="99" t="str">
        <f t="shared" si="72"/>
        <v>"ЮРИЙ ГАГАРИН" АД</v>
      </c>
      <c r="B1245" s="99" t="str">
        <f t="shared" si="73"/>
        <v>825203984</v>
      </c>
      <c r="C1245" s="549">
        <f t="shared" si="74"/>
        <v>43281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>
      <c r="A1246" s="99" t="str">
        <f t="shared" si="72"/>
        <v>"ЮРИЙ ГАГАРИН" АД</v>
      </c>
      <c r="B1246" s="99" t="str">
        <f t="shared" si="73"/>
        <v>825203984</v>
      </c>
      <c r="C1246" s="549">
        <f t="shared" si="74"/>
        <v>43281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>
      <c r="A1247" s="99" t="str">
        <f t="shared" si="72"/>
        <v>"ЮРИЙ ГАГАРИН" АД</v>
      </c>
      <c r="B1247" s="99" t="str">
        <f t="shared" si="73"/>
        <v>825203984</v>
      </c>
      <c r="C1247" s="549">
        <f t="shared" si="74"/>
        <v>43281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>
      <c r="A1248" s="99" t="str">
        <f t="shared" si="72"/>
        <v>"ЮРИЙ ГАГАРИН" АД</v>
      </c>
      <c r="B1248" s="99" t="str">
        <f t="shared" si="73"/>
        <v>825203984</v>
      </c>
      <c r="C1248" s="549">
        <f t="shared" si="74"/>
        <v>43281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>
      <c r="A1249" s="99" t="str">
        <f t="shared" si="72"/>
        <v>"ЮРИЙ ГАГАРИН" АД</v>
      </c>
      <c r="B1249" s="99" t="str">
        <f t="shared" si="73"/>
        <v>825203984</v>
      </c>
      <c r="C1249" s="549">
        <f t="shared" si="74"/>
        <v>43281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>
      <c r="A1250" s="99" t="str">
        <f t="shared" si="72"/>
        <v>"ЮРИЙ ГАГАРИН" АД</v>
      </c>
      <c r="B1250" s="99" t="str">
        <f t="shared" si="73"/>
        <v>825203984</v>
      </c>
      <c r="C1250" s="549">
        <f t="shared" si="74"/>
        <v>43281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>
      <c r="A1251" s="99" t="str">
        <f t="shared" si="72"/>
        <v>"ЮРИЙ ГАГАРИН" АД</v>
      </c>
      <c r="B1251" s="99" t="str">
        <f t="shared" si="73"/>
        <v>825203984</v>
      </c>
      <c r="C1251" s="549">
        <f t="shared" si="74"/>
        <v>43281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>
      <c r="A1252" s="99" t="str">
        <f t="shared" si="72"/>
        <v>"ЮРИЙ ГАГАРИН" АД</v>
      </c>
      <c r="B1252" s="99" t="str">
        <f t="shared" si="73"/>
        <v>825203984</v>
      </c>
      <c r="C1252" s="549">
        <f t="shared" si="74"/>
        <v>43281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>
      <c r="A1253" s="99" t="str">
        <f t="shared" si="72"/>
        <v>"ЮРИЙ ГАГАРИН" АД</v>
      </c>
      <c r="B1253" s="99" t="str">
        <f t="shared" si="73"/>
        <v>825203984</v>
      </c>
      <c r="C1253" s="549">
        <f t="shared" si="74"/>
        <v>43281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>
      <c r="A1254" s="99" t="str">
        <f t="shared" si="72"/>
        <v>"ЮРИЙ ГАГАРИН" АД</v>
      </c>
      <c r="B1254" s="99" t="str">
        <f t="shared" si="73"/>
        <v>825203984</v>
      </c>
      <c r="C1254" s="549">
        <f t="shared" si="74"/>
        <v>43281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>
      <c r="A1255" s="99" t="str">
        <f t="shared" si="72"/>
        <v>"ЮРИЙ ГАГАРИН" АД</v>
      </c>
      <c r="B1255" s="99" t="str">
        <f t="shared" si="73"/>
        <v>825203984</v>
      </c>
      <c r="C1255" s="549">
        <f t="shared" si="74"/>
        <v>43281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>
      <c r="A1256" s="99" t="str">
        <f t="shared" si="72"/>
        <v>"ЮРИЙ ГАГАРИН" АД</v>
      </c>
      <c r="B1256" s="99" t="str">
        <f t="shared" si="73"/>
        <v>825203984</v>
      </c>
      <c r="C1256" s="549">
        <f t="shared" si="74"/>
        <v>43281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>
      <c r="A1257" s="99" t="str">
        <f t="shared" si="72"/>
        <v>"ЮРИЙ ГАГАРИН" АД</v>
      </c>
      <c r="B1257" s="99" t="str">
        <f t="shared" si="73"/>
        <v>825203984</v>
      </c>
      <c r="C1257" s="549">
        <f t="shared" si="74"/>
        <v>43281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>
      <c r="A1258" s="99" t="str">
        <f t="shared" si="72"/>
        <v>"ЮРИЙ ГАГАРИН" АД</v>
      </c>
      <c r="B1258" s="99" t="str">
        <f t="shared" si="73"/>
        <v>825203984</v>
      </c>
      <c r="C1258" s="549">
        <f t="shared" si="74"/>
        <v>43281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>
      <c r="A1259" s="99" t="str">
        <f t="shared" si="72"/>
        <v>"ЮРИЙ ГАГАРИН" АД</v>
      </c>
      <c r="B1259" s="99" t="str">
        <f t="shared" si="73"/>
        <v>825203984</v>
      </c>
      <c r="C1259" s="549">
        <f t="shared" si="74"/>
        <v>43281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>
      <c r="A1260" s="99" t="str">
        <f t="shared" si="72"/>
        <v>"ЮРИЙ ГАГАРИН" АД</v>
      </c>
      <c r="B1260" s="99" t="str">
        <f t="shared" si="73"/>
        <v>825203984</v>
      </c>
      <c r="C1260" s="549">
        <f t="shared" si="74"/>
        <v>43281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>
      <c r="A1261" s="99" t="str">
        <f t="shared" ref="A1261:A1294" si="75">pdeName</f>
        <v>"ЮРИЙ ГАГАРИН" АД</v>
      </c>
      <c r="B1261" s="99" t="str">
        <f t="shared" ref="B1261:B1294" si="76">pdeBulstat</f>
        <v>825203984</v>
      </c>
      <c r="C1261" s="549">
        <f t="shared" ref="C1261:C1294" si="77">endDate</f>
        <v>43281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>
      <c r="A1262" s="99" t="str">
        <f t="shared" si="75"/>
        <v>"ЮРИЙ ГАГАРИН" АД</v>
      </c>
      <c r="B1262" s="99" t="str">
        <f t="shared" si="76"/>
        <v>825203984</v>
      </c>
      <c r="C1262" s="549">
        <f t="shared" si="77"/>
        <v>43281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>
      <c r="A1263" s="99" t="str">
        <f t="shared" si="75"/>
        <v>"ЮРИЙ ГАГАРИН" АД</v>
      </c>
      <c r="B1263" s="99" t="str">
        <f t="shared" si="76"/>
        <v>825203984</v>
      </c>
      <c r="C1263" s="549">
        <f t="shared" si="77"/>
        <v>43281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>
      <c r="A1264" s="99" t="str">
        <f t="shared" si="75"/>
        <v>"ЮРИЙ ГАГАРИН" АД</v>
      </c>
      <c r="B1264" s="99" t="str">
        <f t="shared" si="76"/>
        <v>825203984</v>
      </c>
      <c r="C1264" s="549">
        <f t="shared" si="77"/>
        <v>43281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>
      <c r="A1265" s="99" t="str">
        <f t="shared" si="75"/>
        <v>"ЮРИЙ ГАГАРИН" АД</v>
      </c>
      <c r="B1265" s="99" t="str">
        <f t="shared" si="76"/>
        <v>825203984</v>
      </c>
      <c r="C1265" s="549">
        <f t="shared" si="77"/>
        <v>43281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>
      <c r="A1266" s="99" t="str">
        <f t="shared" si="75"/>
        <v>"ЮРИЙ ГАГАРИН" АД</v>
      </c>
      <c r="B1266" s="99" t="str">
        <f t="shared" si="76"/>
        <v>825203984</v>
      </c>
      <c r="C1266" s="549">
        <f t="shared" si="77"/>
        <v>43281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>
      <c r="A1267" s="99" t="str">
        <f t="shared" si="75"/>
        <v>"ЮРИЙ ГАГАРИН" АД</v>
      </c>
      <c r="B1267" s="99" t="str">
        <f t="shared" si="76"/>
        <v>825203984</v>
      </c>
      <c r="C1267" s="549">
        <f t="shared" si="77"/>
        <v>43281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>
      <c r="A1268" s="99" t="str">
        <f t="shared" si="75"/>
        <v>"ЮРИЙ ГАГАРИН" АД</v>
      </c>
      <c r="B1268" s="99" t="str">
        <f t="shared" si="76"/>
        <v>825203984</v>
      </c>
      <c r="C1268" s="549">
        <f t="shared" si="77"/>
        <v>43281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>
      <c r="A1269" s="99" t="str">
        <f t="shared" si="75"/>
        <v>"ЮРИЙ ГАГАРИН" АД</v>
      </c>
      <c r="B1269" s="99" t="str">
        <f t="shared" si="76"/>
        <v>825203984</v>
      </c>
      <c r="C1269" s="549">
        <f t="shared" si="77"/>
        <v>43281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>
      <c r="A1270" s="99" t="str">
        <f t="shared" si="75"/>
        <v>"ЮРИЙ ГАГАРИН" АД</v>
      </c>
      <c r="B1270" s="99" t="str">
        <f t="shared" si="76"/>
        <v>825203984</v>
      </c>
      <c r="C1270" s="549">
        <f t="shared" si="77"/>
        <v>43281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>
      <c r="A1271" s="99" t="str">
        <f t="shared" si="75"/>
        <v>"ЮРИЙ ГАГАРИН" АД</v>
      </c>
      <c r="B1271" s="99" t="str">
        <f t="shared" si="76"/>
        <v>825203984</v>
      </c>
      <c r="C1271" s="549">
        <f t="shared" si="77"/>
        <v>43281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>
      <c r="A1272" s="99" t="str">
        <f t="shared" si="75"/>
        <v>"ЮРИЙ ГАГАРИН" АД</v>
      </c>
      <c r="B1272" s="99" t="str">
        <f t="shared" si="76"/>
        <v>825203984</v>
      </c>
      <c r="C1272" s="549">
        <f t="shared" si="77"/>
        <v>43281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>
      <c r="A1273" s="99" t="str">
        <f t="shared" si="75"/>
        <v>"ЮРИЙ ГАГАРИН" АД</v>
      </c>
      <c r="B1273" s="99" t="str">
        <f t="shared" si="76"/>
        <v>825203984</v>
      </c>
      <c r="C1273" s="549">
        <f t="shared" si="77"/>
        <v>43281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>
      <c r="A1274" s="99" t="str">
        <f t="shared" si="75"/>
        <v>"ЮРИЙ ГАГАРИН" АД</v>
      </c>
      <c r="B1274" s="99" t="str">
        <f t="shared" si="76"/>
        <v>825203984</v>
      </c>
      <c r="C1274" s="549">
        <f t="shared" si="77"/>
        <v>43281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>
      <c r="A1275" s="99" t="str">
        <f t="shared" si="75"/>
        <v>"ЮРИЙ ГАГАРИН" АД</v>
      </c>
      <c r="B1275" s="99" t="str">
        <f t="shared" si="76"/>
        <v>825203984</v>
      </c>
      <c r="C1275" s="549">
        <f t="shared" si="77"/>
        <v>43281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>
      <c r="A1276" s="99" t="str">
        <f t="shared" si="75"/>
        <v>"ЮРИЙ ГАГАРИН" АД</v>
      </c>
      <c r="B1276" s="99" t="str">
        <f t="shared" si="76"/>
        <v>825203984</v>
      </c>
      <c r="C1276" s="549">
        <f t="shared" si="77"/>
        <v>43281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>
      <c r="A1277" s="99" t="str">
        <f t="shared" si="75"/>
        <v>"ЮРИЙ ГАГАРИН" АД</v>
      </c>
      <c r="B1277" s="99" t="str">
        <f t="shared" si="76"/>
        <v>825203984</v>
      </c>
      <c r="C1277" s="549">
        <f t="shared" si="77"/>
        <v>43281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>
      <c r="A1278" s="99" t="str">
        <f t="shared" si="75"/>
        <v>"ЮРИЙ ГАГАРИН" АД</v>
      </c>
      <c r="B1278" s="99" t="str">
        <f t="shared" si="76"/>
        <v>825203984</v>
      </c>
      <c r="C1278" s="549">
        <f t="shared" si="77"/>
        <v>43281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>
      <c r="A1279" s="99" t="str">
        <f t="shared" si="75"/>
        <v>"ЮРИЙ ГАГАРИН" АД</v>
      </c>
      <c r="B1279" s="99" t="str">
        <f t="shared" si="76"/>
        <v>825203984</v>
      </c>
      <c r="C1279" s="549">
        <f t="shared" si="77"/>
        <v>43281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>
      <c r="A1280" s="99" t="str">
        <f t="shared" si="75"/>
        <v>"ЮРИЙ ГАГАРИН" АД</v>
      </c>
      <c r="B1280" s="99" t="str">
        <f t="shared" si="76"/>
        <v>825203984</v>
      </c>
      <c r="C1280" s="549">
        <f t="shared" si="77"/>
        <v>43281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>
      <c r="A1281" s="99" t="str">
        <f t="shared" si="75"/>
        <v>"ЮРИЙ ГАГАРИН" АД</v>
      </c>
      <c r="B1281" s="99" t="str">
        <f t="shared" si="76"/>
        <v>825203984</v>
      </c>
      <c r="C1281" s="549">
        <f t="shared" si="77"/>
        <v>43281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>
      <c r="A1282" s="99" t="str">
        <f t="shared" si="75"/>
        <v>"ЮРИЙ ГАГАРИН" АД</v>
      </c>
      <c r="B1282" s="99" t="str">
        <f t="shared" si="76"/>
        <v>825203984</v>
      </c>
      <c r="C1282" s="549">
        <f t="shared" si="77"/>
        <v>43281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>
      <c r="A1283" s="99" t="str">
        <f t="shared" si="75"/>
        <v>"ЮРИЙ ГАГАРИН" АД</v>
      </c>
      <c r="B1283" s="99" t="str">
        <f t="shared" si="76"/>
        <v>825203984</v>
      </c>
      <c r="C1283" s="549">
        <f t="shared" si="77"/>
        <v>43281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>
      <c r="A1284" s="99" t="str">
        <f t="shared" si="75"/>
        <v>"ЮРИЙ ГАГАРИН" АД</v>
      </c>
      <c r="B1284" s="99" t="str">
        <f t="shared" si="76"/>
        <v>825203984</v>
      </c>
      <c r="C1284" s="549">
        <f t="shared" si="77"/>
        <v>43281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>
      <c r="A1285" s="99" t="str">
        <f t="shared" si="75"/>
        <v>"ЮРИЙ ГАГАРИН" АД</v>
      </c>
      <c r="B1285" s="99" t="str">
        <f t="shared" si="76"/>
        <v>825203984</v>
      </c>
      <c r="C1285" s="549">
        <f t="shared" si="77"/>
        <v>43281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>
      <c r="A1286" s="99" t="str">
        <f t="shared" si="75"/>
        <v>"ЮРИЙ ГАГАРИН" АД</v>
      </c>
      <c r="B1286" s="99" t="str">
        <f t="shared" si="76"/>
        <v>825203984</v>
      </c>
      <c r="C1286" s="549">
        <f t="shared" si="77"/>
        <v>43281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>
      <c r="A1287" s="99" t="str">
        <f t="shared" si="75"/>
        <v>"ЮРИЙ ГАГАРИН" АД</v>
      </c>
      <c r="B1287" s="99" t="str">
        <f t="shared" si="76"/>
        <v>825203984</v>
      </c>
      <c r="C1287" s="549">
        <f t="shared" si="77"/>
        <v>43281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>
      <c r="A1288" s="99" t="str">
        <f t="shared" si="75"/>
        <v>"ЮРИЙ ГАГАРИН" АД</v>
      </c>
      <c r="B1288" s="99" t="str">
        <f t="shared" si="76"/>
        <v>825203984</v>
      </c>
      <c r="C1288" s="549">
        <f t="shared" si="77"/>
        <v>43281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>
      <c r="A1289" s="99" t="str">
        <f t="shared" si="75"/>
        <v>"ЮРИЙ ГАГАРИН" АД</v>
      </c>
      <c r="B1289" s="99" t="str">
        <f t="shared" si="76"/>
        <v>825203984</v>
      </c>
      <c r="C1289" s="549">
        <f t="shared" si="77"/>
        <v>43281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>
      <c r="A1290" s="99" t="str">
        <f t="shared" si="75"/>
        <v>"ЮРИЙ ГАГАРИН" АД</v>
      </c>
      <c r="B1290" s="99" t="str">
        <f t="shared" si="76"/>
        <v>825203984</v>
      </c>
      <c r="C1290" s="549">
        <f t="shared" si="77"/>
        <v>43281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>
      <c r="A1291" s="99" t="str">
        <f t="shared" si="75"/>
        <v>"ЮРИЙ ГАГАРИН" АД</v>
      </c>
      <c r="B1291" s="99" t="str">
        <f t="shared" si="76"/>
        <v>825203984</v>
      </c>
      <c r="C1291" s="549">
        <f t="shared" si="77"/>
        <v>43281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>
      <c r="A1292" s="99" t="str">
        <f t="shared" si="75"/>
        <v>"ЮРИЙ ГАГАРИН" АД</v>
      </c>
      <c r="B1292" s="99" t="str">
        <f t="shared" si="76"/>
        <v>825203984</v>
      </c>
      <c r="C1292" s="549">
        <f t="shared" si="77"/>
        <v>43281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>
      <c r="A1293" s="99" t="str">
        <f t="shared" si="75"/>
        <v>"ЮРИЙ ГАГАРИН" АД</v>
      </c>
      <c r="B1293" s="99" t="str">
        <f t="shared" si="76"/>
        <v>825203984</v>
      </c>
      <c r="C1293" s="549">
        <f t="shared" si="77"/>
        <v>43281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>
      <c r="A1294" s="99" t="str">
        <f t="shared" si="75"/>
        <v>"ЮРИЙ ГАГАРИН" АД</v>
      </c>
      <c r="B1294" s="99" t="str">
        <f t="shared" si="76"/>
        <v>825203984</v>
      </c>
      <c r="C1294" s="549">
        <f t="shared" si="77"/>
        <v>43281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>
      <selection activeCell="A12" sqref="A12"/>
    </sheetView>
  </sheetViews>
  <sheetFormatPr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R185"/>
  <sheetViews>
    <sheetView topLeftCell="A31" zoomScale="85" zoomScaleNormal="85" zoomScaleSheetLayoutView="80" workbookViewId="0">
      <selection activeCell="G32" sqref="G32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"ЮРИЙ ГАГАРИН"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825203984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>
      <c r="A12" s="84" t="s">
        <v>23</v>
      </c>
      <c r="B12" s="86" t="s">
        <v>24</v>
      </c>
      <c r="C12" s="188">
        <f>+'Справка 5'!R11</f>
        <v>3327</v>
      </c>
      <c r="D12" s="187">
        <v>3327</v>
      </c>
      <c r="E12" s="84" t="s">
        <v>25</v>
      </c>
      <c r="F12" s="87" t="s">
        <v>26</v>
      </c>
      <c r="G12" s="188">
        <v>1004</v>
      </c>
      <c r="H12" s="187">
        <v>1004</v>
      </c>
    </row>
    <row r="13" spans="1:8">
      <c r="A13" s="84" t="s">
        <v>27</v>
      </c>
      <c r="B13" s="86" t="s">
        <v>28</v>
      </c>
      <c r="C13" s="188">
        <f>+'Справка 5'!R12</f>
        <v>10436</v>
      </c>
      <c r="D13" s="187">
        <v>10613</v>
      </c>
      <c r="E13" s="84" t="s">
        <v>821</v>
      </c>
      <c r="F13" s="87" t="s">
        <v>29</v>
      </c>
      <c r="G13" s="188"/>
      <c r="H13" s="187"/>
    </row>
    <row r="14" spans="1:8">
      <c r="A14" s="84" t="s">
        <v>30</v>
      </c>
      <c r="B14" s="86" t="s">
        <v>31</v>
      </c>
      <c r="C14" s="188">
        <f>+'Справка 5'!R13</f>
        <v>31267</v>
      </c>
      <c r="D14" s="187">
        <v>34208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f>+'Справка 5'!R14</f>
        <v>1699</v>
      </c>
      <c r="D15" s="187">
        <v>1673</v>
      </c>
      <c r="E15" s="191" t="s">
        <v>36</v>
      </c>
      <c r="F15" s="87" t="s">
        <v>37</v>
      </c>
      <c r="G15" s="188"/>
      <c r="H15" s="187"/>
    </row>
    <row r="16" spans="1:8">
      <c r="A16" s="84" t="s">
        <v>38</v>
      </c>
      <c r="B16" s="86" t="s">
        <v>39</v>
      </c>
      <c r="C16" s="188">
        <f>+'Справка 5'!R15</f>
        <v>666</v>
      </c>
      <c r="D16" s="187">
        <v>643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f>+'Справка 5'!R16</f>
        <v>175</v>
      </c>
      <c r="D17" s="187">
        <v>188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f>+'Справка 5'!R17</f>
        <v>2049</v>
      </c>
      <c r="D18" s="187">
        <v>2034</v>
      </c>
      <c r="E18" s="467" t="s">
        <v>47</v>
      </c>
      <c r="F18" s="466" t="s">
        <v>48</v>
      </c>
      <c r="G18" s="577">
        <f>G12+G15+G16+G17</f>
        <v>1004</v>
      </c>
      <c r="H18" s="578">
        <f>H12+H15+H16+H17</f>
        <v>1004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9"/>
      <c r="H19" s="580"/>
    </row>
    <row r="20" spans="1:13">
      <c r="A20" s="468" t="s">
        <v>52</v>
      </c>
      <c r="B20" s="90" t="s">
        <v>53</v>
      </c>
      <c r="C20" s="565">
        <f>SUM(C12:C19)</f>
        <v>49619</v>
      </c>
      <c r="D20" s="566">
        <f>SUM(D12:D19)</f>
        <v>52686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2">
        <f>+'Справка 5'!R20</f>
        <v>10063</v>
      </c>
      <c r="D21" s="463">
        <v>10063</v>
      </c>
      <c r="E21" s="84" t="s">
        <v>58</v>
      </c>
      <c r="F21" s="87" t="s">
        <v>59</v>
      </c>
      <c r="G21" s="188">
        <f>2369+166</f>
        <v>2535</v>
      </c>
      <c r="H21" s="187">
        <v>2535</v>
      </c>
    </row>
    <row r="22" spans="1:13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29888</v>
      </c>
      <c r="H22" s="582">
        <f>SUM(H23:H25)</f>
        <v>29888</v>
      </c>
      <c r="M22" s="92"/>
    </row>
    <row r="23" spans="1:13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446</v>
      </c>
      <c r="H23" s="187">
        <v>446</v>
      </c>
    </row>
    <row r="24" spans="1:13">
      <c r="A24" s="84" t="s">
        <v>67</v>
      </c>
      <c r="B24" s="86" t="s">
        <v>68</v>
      </c>
      <c r="C24" s="188">
        <f>+'Справка 5'!R23</f>
        <v>22</v>
      </c>
      <c r="D24" s="187">
        <v>31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f>+'Справка 5'!R24</f>
        <v>88</v>
      </c>
      <c r="D25" s="187">
        <v>130</v>
      </c>
      <c r="E25" s="84" t="s">
        <v>73</v>
      </c>
      <c r="F25" s="87" t="s">
        <v>74</v>
      </c>
      <c r="G25" s="188">
        <v>29442</v>
      </c>
      <c r="H25" s="187">
        <v>29442</v>
      </c>
    </row>
    <row r="26" spans="1:13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32423</v>
      </c>
      <c r="H26" s="566">
        <f>H20+H21+H22</f>
        <v>32423</v>
      </c>
      <c r="M26" s="92"/>
    </row>
    <row r="27" spans="1:13">
      <c r="A27" s="84" t="s">
        <v>79</v>
      </c>
      <c r="B27" s="86" t="s">
        <v>80</v>
      </c>
      <c r="C27" s="188">
        <f>+'Справка 5'!R26</f>
        <v>177</v>
      </c>
      <c r="D27" s="187">
        <v>250</v>
      </c>
      <c r="E27" s="94" t="s">
        <v>81</v>
      </c>
      <c r="F27" s="89"/>
      <c r="G27" s="579"/>
      <c r="H27" s="580"/>
    </row>
    <row r="28" spans="1:13">
      <c r="A28" s="468" t="s">
        <v>82</v>
      </c>
      <c r="B28" s="91" t="s">
        <v>83</v>
      </c>
      <c r="C28" s="565">
        <f>SUM(C24:C27)</f>
        <v>287</v>
      </c>
      <c r="D28" s="566">
        <f>SUM(D24:D27)</f>
        <v>411</v>
      </c>
      <c r="E28" s="193" t="s">
        <v>84</v>
      </c>
      <c r="F28" s="87" t="s">
        <v>85</v>
      </c>
      <c r="G28" s="563">
        <f>SUM(G29:G31)</f>
        <v>48049</v>
      </c>
      <c r="H28" s="564">
        <f>SUM(H29:H31)</f>
        <v>41784</v>
      </c>
      <c r="M28" s="92"/>
    </row>
    <row r="29" spans="1:13">
      <c r="A29" s="84"/>
      <c r="B29" s="86"/>
      <c r="C29" s="563"/>
      <c r="D29" s="564"/>
      <c r="E29" s="84" t="s">
        <v>86</v>
      </c>
      <c r="F29" s="87" t="s">
        <v>87</v>
      </c>
      <c r="G29" s="188">
        <f>+H32+H29</f>
        <v>48049</v>
      </c>
      <c r="H29" s="187">
        <v>41784</v>
      </c>
    </row>
    <row r="30" spans="1:13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f>+'Справка 5'!R41</f>
        <v>364</v>
      </c>
      <c r="D31" s="188">
        <v>364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1271-276+2426</f>
        <v>3421</v>
      </c>
      <c r="H32" s="187">
        <v>6265</v>
      </c>
      <c r="M32" s="92"/>
    </row>
    <row r="33" spans="1:13">
      <c r="A33" s="468" t="s">
        <v>99</v>
      </c>
      <c r="B33" s="91" t="s">
        <v>100</v>
      </c>
      <c r="C33" s="565">
        <f>C31+C32</f>
        <v>364</v>
      </c>
      <c r="D33" s="566">
        <f>D31+D32</f>
        <v>364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51470</v>
      </c>
      <c r="H34" s="566">
        <f>H28+H32+H33</f>
        <v>48049</v>
      </c>
    </row>
    <row r="35" spans="1:13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13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84897</v>
      </c>
      <c r="H37" s="568">
        <f>H26+H18+H34</f>
        <v>81476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13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4825+15+6475</f>
        <v>11315</v>
      </c>
      <c r="H45" s="188">
        <v>13222</v>
      </c>
    </row>
    <row r="46" spans="1:13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11315</v>
      </c>
      <c r="H50" s="564">
        <f>SUM(H44:H49)</f>
        <v>13222</v>
      </c>
    </row>
    <row r="51" spans="1:13">
      <c r="A51" s="84" t="s">
        <v>79</v>
      </c>
      <c r="B51" s="86" t="s">
        <v>155</v>
      </c>
      <c r="C51" s="188">
        <f>10515</f>
        <v>10515</v>
      </c>
      <c r="D51" s="188">
        <v>11432</v>
      </c>
      <c r="E51" s="84"/>
      <c r="F51" s="87"/>
      <c r="G51" s="563"/>
      <c r="H51" s="564"/>
    </row>
    <row r="52" spans="1:13">
      <c r="A52" s="468" t="s">
        <v>156</v>
      </c>
      <c r="B52" s="90" t="s">
        <v>157</v>
      </c>
      <c r="C52" s="565">
        <f>SUM(C48:C51)</f>
        <v>10515</v>
      </c>
      <c r="D52" s="566">
        <f>SUM(D48:D51)</f>
        <v>11432</v>
      </c>
      <c r="E52" s="192" t="s">
        <v>158</v>
      </c>
      <c r="F52" s="89" t="s">
        <v>159</v>
      </c>
      <c r="G52" s="188">
        <f>44+1137</f>
        <v>1181</v>
      </c>
      <c r="H52" s="188">
        <v>1181</v>
      </c>
    </row>
    <row r="53" spans="1:13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7"/>
    </row>
    <row r="55" spans="1:13">
      <c r="A55" s="94" t="s">
        <v>166</v>
      </c>
      <c r="B55" s="90" t="s">
        <v>167</v>
      </c>
      <c r="C55" s="464">
        <v>577</v>
      </c>
      <c r="D55" s="464">
        <v>577</v>
      </c>
      <c r="E55" s="84" t="s">
        <v>168</v>
      </c>
      <c r="F55" s="89" t="s">
        <v>169</v>
      </c>
      <c r="G55" s="188">
        <f>2086-G77</f>
        <v>1813</v>
      </c>
      <c r="H55" s="187">
        <v>1949</v>
      </c>
    </row>
    <row r="56" spans="1:13" ht="16.5" thickBot="1">
      <c r="A56" s="461" t="s">
        <v>170</v>
      </c>
      <c r="B56" s="199" t="s">
        <v>171</v>
      </c>
      <c r="C56" s="569">
        <f>C20+C21+C22+C28+C33+C46+C52+C54+C55</f>
        <v>71425</v>
      </c>
      <c r="D56" s="570">
        <f>D20+D21+D22+D28+D33+D46+D52+D54+D55</f>
        <v>75533</v>
      </c>
      <c r="E56" s="94" t="s">
        <v>825</v>
      </c>
      <c r="F56" s="93" t="s">
        <v>172</v>
      </c>
      <c r="G56" s="567">
        <f>G50+G52+G53+G54+G55</f>
        <v>14309</v>
      </c>
      <c r="H56" s="568">
        <f>H50+H52+H53+H54+H55</f>
        <v>16352</v>
      </c>
      <c r="M56" s="92"/>
    </row>
    <row r="57" spans="1:13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13" ht="31.5">
      <c r="A59" s="84" t="s">
        <v>176</v>
      </c>
      <c r="B59" s="86" t="s">
        <v>177</v>
      </c>
      <c r="C59" s="188">
        <f>1469+4971</f>
        <v>6440</v>
      </c>
      <c r="D59" s="187">
        <v>7251</v>
      </c>
      <c r="E59" s="192" t="s">
        <v>180</v>
      </c>
      <c r="F59" s="472" t="s">
        <v>181</v>
      </c>
      <c r="G59" s="188">
        <v>5274</v>
      </c>
      <c r="H59" s="188">
        <v>4947</v>
      </c>
    </row>
    <row r="60" spans="1:13">
      <c r="A60" s="84" t="s">
        <v>178</v>
      </c>
      <c r="B60" s="86" t="s">
        <v>179</v>
      </c>
      <c r="C60" s="188">
        <v>2324</v>
      </c>
      <c r="D60" s="187">
        <v>2024</v>
      </c>
      <c r="E60" s="84" t="s">
        <v>184</v>
      </c>
      <c r="F60" s="87" t="s">
        <v>185</v>
      </c>
      <c r="G60" s="188">
        <v>2108</v>
      </c>
      <c r="H60" s="188">
        <v>2439</v>
      </c>
      <c r="M60" s="92"/>
    </row>
    <row r="61" spans="1:13">
      <c r="A61" s="84" t="s">
        <v>182</v>
      </c>
      <c r="B61" s="86" t="s">
        <v>183</v>
      </c>
      <c r="C61" s="188"/>
      <c r="D61" s="187">
        <v>707</v>
      </c>
      <c r="E61" s="191" t="s">
        <v>188</v>
      </c>
      <c r="F61" s="87" t="s">
        <v>189</v>
      </c>
      <c r="G61" s="563">
        <f>SUM(G62:G68)</f>
        <v>13171</v>
      </c>
      <c r="H61" s="564">
        <f>SUM(H62:H68)</f>
        <v>15727</v>
      </c>
    </row>
    <row r="62" spans="1:13">
      <c r="A62" s="84" t="s">
        <v>186</v>
      </c>
      <c r="B62" s="88" t="s">
        <v>187</v>
      </c>
      <c r="C62" s="188">
        <v>553</v>
      </c>
      <c r="D62" s="187">
        <v>296</v>
      </c>
      <c r="E62" s="191" t="s">
        <v>192</v>
      </c>
      <c r="F62" s="87" t="s">
        <v>193</v>
      </c>
      <c r="G62" s="188"/>
      <c r="H62" s="187">
        <v>126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9+1106+9151</f>
        <v>10266</v>
      </c>
      <c r="H64" s="187">
        <v>12005</v>
      </c>
      <c r="M64" s="92"/>
    </row>
    <row r="65" spans="1:13">
      <c r="A65" s="468" t="s">
        <v>52</v>
      </c>
      <c r="B65" s="90" t="s">
        <v>198</v>
      </c>
      <c r="C65" s="565">
        <f>SUM(C59:C64)</f>
        <v>9317</v>
      </c>
      <c r="D65" s="566">
        <f>SUM(D59:D64)</f>
        <v>10278</v>
      </c>
      <c r="E65" s="84" t="s">
        <v>201</v>
      </c>
      <c r="F65" s="87" t="s">
        <v>202</v>
      </c>
      <c r="G65" s="188">
        <f>916</f>
        <v>916</v>
      </c>
      <c r="H65" s="187">
        <v>1454</v>
      </c>
    </row>
    <row r="66" spans="1:13">
      <c r="A66" s="84"/>
      <c r="B66" s="90"/>
      <c r="C66" s="563"/>
      <c r="D66" s="564"/>
      <c r="E66" s="84" t="s">
        <v>204</v>
      </c>
      <c r="F66" s="87" t="s">
        <v>205</v>
      </c>
      <c r="G66" s="188">
        <f>160+7+941</f>
        <v>1108</v>
      </c>
      <c r="H66" s="187">
        <v>995</v>
      </c>
    </row>
    <row r="67" spans="1:13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f>124+1+312</f>
        <v>437</v>
      </c>
      <c r="H67" s="187">
        <v>431</v>
      </c>
    </row>
    <row r="68" spans="1:13">
      <c r="A68" s="84" t="s">
        <v>206</v>
      </c>
      <c r="B68" s="86" t="s">
        <v>207</v>
      </c>
      <c r="C68" s="188">
        <v>84</v>
      </c>
      <c r="D68" s="187"/>
      <c r="E68" s="84" t="s">
        <v>212</v>
      </c>
      <c r="F68" s="87" t="s">
        <v>213</v>
      </c>
      <c r="G68" s="188">
        <f>208+236</f>
        <v>444</v>
      </c>
      <c r="H68" s="187">
        <v>716</v>
      </c>
    </row>
    <row r="69" spans="1:13">
      <c r="A69" s="84" t="s">
        <v>210</v>
      </c>
      <c r="B69" s="86" t="s">
        <v>211</v>
      </c>
      <c r="C69" s="188">
        <f>2038+35589</f>
        <v>37627</v>
      </c>
      <c r="D69" s="187">
        <v>30653</v>
      </c>
      <c r="E69" s="192" t="s">
        <v>79</v>
      </c>
      <c r="F69" s="87" t="s">
        <v>216</v>
      </c>
      <c r="G69" s="188">
        <f>2+2580</f>
        <v>2582</v>
      </c>
      <c r="H69" s="187">
        <v>2691</v>
      </c>
    </row>
    <row r="70" spans="1:13">
      <c r="A70" s="84" t="s">
        <v>214</v>
      </c>
      <c r="B70" s="86" t="s">
        <v>215</v>
      </c>
      <c r="C70" s="188">
        <f>4+525</f>
        <v>529</v>
      </c>
      <c r="D70" s="187">
        <v>1939</v>
      </c>
      <c r="E70" s="84" t="s">
        <v>219</v>
      </c>
      <c r="F70" s="87" t="s">
        <v>220</v>
      </c>
      <c r="G70" s="188">
        <v>525</v>
      </c>
      <c r="H70" s="187">
        <v>525</v>
      </c>
    </row>
    <row r="71" spans="1:13">
      <c r="A71" s="84" t="s">
        <v>217</v>
      </c>
      <c r="B71" s="86" t="s">
        <v>218</v>
      </c>
      <c r="C71" s="188"/>
      <c r="D71" s="187"/>
      <c r="E71" s="460" t="s">
        <v>47</v>
      </c>
      <c r="F71" s="89" t="s">
        <v>223</v>
      </c>
      <c r="G71" s="565">
        <f>G59+G60+G61+G69+G70</f>
        <v>23660</v>
      </c>
      <c r="H71" s="566">
        <f>H59+H60+H61+H69+H70</f>
        <v>26329</v>
      </c>
    </row>
    <row r="72" spans="1:13">
      <c r="A72" s="84" t="s">
        <v>221</v>
      </c>
      <c r="B72" s="86" t="s">
        <v>222</v>
      </c>
      <c r="C72" s="188"/>
      <c r="D72" s="187"/>
      <c r="E72" s="191"/>
      <c r="F72" s="87"/>
      <c r="G72" s="563"/>
      <c r="H72" s="564"/>
    </row>
    <row r="73" spans="1:13">
      <c r="A73" s="84" t="s">
        <v>224</v>
      </c>
      <c r="B73" s="86" t="s">
        <v>225</v>
      </c>
      <c r="C73" s="188">
        <f>90+443</f>
        <v>533</v>
      </c>
      <c r="D73" s="187">
        <v>1817</v>
      </c>
      <c r="E73" s="459" t="s">
        <v>230</v>
      </c>
      <c r="F73" s="89" t="s">
        <v>231</v>
      </c>
      <c r="G73" s="464"/>
      <c r="H73" s="465"/>
    </row>
    <row r="74" spans="1:13">
      <c r="A74" s="84" t="s">
        <v>226</v>
      </c>
      <c r="B74" s="86" t="s">
        <v>227</v>
      </c>
      <c r="C74" s="188"/>
      <c r="D74" s="187"/>
      <c r="E74" s="538"/>
      <c r="F74" s="539"/>
      <c r="G74" s="563"/>
      <c r="H74" s="589"/>
    </row>
    <row r="75" spans="1:13">
      <c r="A75" s="84" t="s">
        <v>228</v>
      </c>
      <c r="B75" s="86" t="s">
        <v>229</v>
      </c>
      <c r="C75" s="188">
        <f>501+633+2810-430-186</f>
        <v>3328</v>
      </c>
      <c r="D75" s="187">
        <v>3810</v>
      </c>
      <c r="E75" s="471" t="s">
        <v>160</v>
      </c>
      <c r="F75" s="89" t="s">
        <v>233</v>
      </c>
      <c r="G75" s="464"/>
      <c r="H75" s="465"/>
    </row>
    <row r="76" spans="1:13">
      <c r="A76" s="468" t="s">
        <v>77</v>
      </c>
      <c r="B76" s="90" t="s">
        <v>232</v>
      </c>
      <c r="C76" s="565">
        <f>SUM(C68:C75)</f>
        <v>42101</v>
      </c>
      <c r="D76" s="566">
        <f>SUM(D68:D75)</f>
        <v>38219</v>
      </c>
      <c r="E76" s="538"/>
      <c r="F76" s="539"/>
      <c r="G76" s="563"/>
      <c r="H76" s="589"/>
    </row>
    <row r="77" spans="1:13">
      <c r="A77" s="84"/>
      <c r="B77" s="86"/>
      <c r="C77" s="563"/>
      <c r="D77" s="564"/>
      <c r="E77" s="459" t="s">
        <v>234</v>
      </c>
      <c r="F77" s="89" t="s">
        <v>235</v>
      </c>
      <c r="G77" s="464">
        <v>273</v>
      </c>
      <c r="H77" s="465">
        <v>273</v>
      </c>
    </row>
    <row r="78" spans="1:13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13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23933</v>
      </c>
      <c r="H79" s="568">
        <f>H71+H73+H75+H77</f>
        <v>26602</v>
      </c>
    </row>
    <row r="80" spans="1:13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13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>
      <c r="A86" s="84"/>
      <c r="B86" s="90"/>
      <c r="C86" s="563"/>
      <c r="D86" s="564"/>
      <c r="E86" s="198"/>
      <c r="F86" s="97"/>
      <c r="G86" s="590"/>
      <c r="H86" s="591"/>
      <c r="M86" s="92"/>
    </row>
    <row r="87" spans="1:13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>
      <c r="A88" s="84" t="s">
        <v>252</v>
      </c>
      <c r="B88" s="86" t="s">
        <v>253</v>
      </c>
      <c r="C88" s="188">
        <v>33</v>
      </c>
      <c r="D88" s="187">
        <v>15</v>
      </c>
      <c r="E88" s="198"/>
      <c r="F88" s="97"/>
      <c r="G88" s="590"/>
      <c r="H88" s="591"/>
      <c r="M88" s="92"/>
    </row>
    <row r="89" spans="1:13">
      <c r="A89" s="84" t="s">
        <v>254</v>
      </c>
      <c r="B89" s="86" t="s">
        <v>255</v>
      </c>
      <c r="C89" s="188">
        <f>214+49</f>
        <v>263</v>
      </c>
      <c r="D89" s="187">
        <v>385</v>
      </c>
      <c r="E89" s="195"/>
      <c r="F89" s="97"/>
      <c r="G89" s="590"/>
      <c r="H89" s="591"/>
    </row>
    <row r="90" spans="1:13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>
      <c r="A92" s="468" t="s">
        <v>823</v>
      </c>
      <c r="B92" s="90" t="s">
        <v>260</v>
      </c>
      <c r="C92" s="565">
        <f>SUM(C88:C91)</f>
        <v>296</v>
      </c>
      <c r="D92" s="566">
        <f>SUM(D88:D91)</f>
        <v>400</v>
      </c>
      <c r="E92" s="195"/>
      <c r="F92" s="97"/>
      <c r="G92" s="590"/>
      <c r="H92" s="591"/>
      <c r="M92" s="92"/>
    </row>
    <row r="93" spans="1:13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51714</v>
      </c>
      <c r="D94" s="570">
        <f>D65+D76+D85+D92+D93</f>
        <v>48897</v>
      </c>
      <c r="E94" s="218"/>
      <c r="F94" s="219"/>
      <c r="G94" s="592"/>
      <c r="H94" s="593"/>
      <c r="M94" s="92"/>
    </row>
    <row r="95" spans="1:13" ht="32.25" thickBot="1">
      <c r="A95" s="473" t="s">
        <v>265</v>
      </c>
      <c r="B95" s="474" t="s">
        <v>266</v>
      </c>
      <c r="C95" s="571">
        <f>C94+C56</f>
        <v>123139</v>
      </c>
      <c r="D95" s="572">
        <f>D94+D56</f>
        <v>124430</v>
      </c>
      <c r="E95" s="220" t="s">
        <v>916</v>
      </c>
      <c r="F95" s="475" t="s">
        <v>268</v>
      </c>
      <c r="G95" s="571">
        <f>G37+G40+G56+G79</f>
        <v>123139</v>
      </c>
      <c r="H95" s="572">
        <f>H37+H40+H56+H79</f>
        <v>124430</v>
      </c>
    </row>
    <row r="96" spans="1:13">
      <c r="A96" s="165"/>
      <c r="B96" s="540"/>
      <c r="C96" s="165"/>
      <c r="D96" s="165"/>
      <c r="E96" s="541"/>
      <c r="M96" s="92"/>
    </row>
    <row r="97" spans="1:13">
      <c r="A97" s="543"/>
      <c r="B97" s="540"/>
      <c r="C97" s="165"/>
      <c r="D97" s="165"/>
      <c r="E97" s="541"/>
      <c r="M97" s="92"/>
    </row>
    <row r="98" spans="1:13">
      <c r="A98" s="660" t="s">
        <v>950</v>
      </c>
      <c r="B98" s="670" t="str">
        <f>pdeReportingDate</f>
        <v>29.08.2018 г. - неодитиран</v>
      </c>
      <c r="C98" s="670"/>
      <c r="D98" s="670"/>
      <c r="E98" s="670"/>
      <c r="F98" s="670"/>
      <c r="G98" s="670"/>
      <c r="H98" s="670"/>
      <c r="M98" s="92"/>
    </row>
    <row r="99" spans="1:13">
      <c r="A99" s="660"/>
      <c r="B99" s="51"/>
      <c r="C99" s="51"/>
      <c r="D99" s="51"/>
      <c r="E99" s="51"/>
      <c r="F99" s="51"/>
      <c r="G99" s="51"/>
      <c r="H99" s="51"/>
      <c r="M99" s="92"/>
    </row>
    <row r="100" spans="1:13">
      <c r="A100" s="661" t="s">
        <v>8</v>
      </c>
      <c r="B100" s="671" t="str">
        <f>authorName</f>
        <v>Красимира Харалампиева Стоева</v>
      </c>
      <c r="C100" s="671"/>
      <c r="D100" s="671"/>
      <c r="E100" s="671"/>
      <c r="F100" s="671"/>
      <c r="G100" s="671"/>
      <c r="H100" s="671"/>
    </row>
    <row r="101" spans="1:13">
      <c r="A101" s="661"/>
      <c r="B101" s="75"/>
      <c r="C101" s="75"/>
      <c r="D101" s="75"/>
      <c r="E101" s="75"/>
      <c r="F101" s="75"/>
      <c r="G101" s="75"/>
      <c r="H101" s="75"/>
    </row>
    <row r="102" spans="1:13">
      <c r="A102" s="661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2"/>
      <c r="B103" s="673" t="str">
        <f>+Начална!B17</f>
        <v>Кирил Димитров Христов</v>
      </c>
      <c r="C103" s="669"/>
      <c r="D103" s="669"/>
      <c r="E103" s="669"/>
      <c r="M103" s="92"/>
    </row>
    <row r="104" spans="1:13" ht="21.75" customHeight="1">
      <c r="A104" s="662"/>
      <c r="B104" s="669"/>
      <c r="C104" s="669"/>
      <c r="D104" s="669"/>
      <c r="E104" s="669"/>
    </row>
    <row r="105" spans="1:13" ht="21.75" customHeight="1">
      <c r="A105" s="662"/>
      <c r="B105" s="669"/>
      <c r="C105" s="669"/>
      <c r="D105" s="669"/>
      <c r="E105" s="669"/>
      <c r="M105" s="92"/>
    </row>
    <row r="106" spans="1:13" ht="21.75" customHeight="1">
      <c r="A106" s="662"/>
      <c r="B106" s="669"/>
      <c r="C106" s="669"/>
      <c r="D106" s="669"/>
      <c r="E106" s="669"/>
    </row>
    <row r="107" spans="1:13" ht="21.75" customHeight="1">
      <c r="A107" s="662"/>
      <c r="B107" s="669"/>
      <c r="C107" s="669"/>
      <c r="D107" s="669"/>
      <c r="E107" s="669"/>
      <c r="M107" s="92"/>
    </row>
    <row r="108" spans="1:13" ht="21.75" customHeight="1">
      <c r="A108" s="662"/>
      <c r="B108" s="669"/>
      <c r="C108" s="669"/>
      <c r="D108" s="669"/>
      <c r="E108" s="669"/>
    </row>
    <row r="109" spans="1:13" ht="21.75" customHeight="1">
      <c r="A109" s="662"/>
      <c r="B109" s="669"/>
      <c r="C109" s="669"/>
      <c r="D109" s="669"/>
      <c r="E109" s="669"/>
      <c r="M109" s="92"/>
    </row>
    <row r="117" spans="5:13">
      <c r="E117" s="544"/>
    </row>
    <row r="119" spans="5:13">
      <c r="E119" s="544"/>
      <c r="M119" s="92"/>
    </row>
    <row r="121" spans="5:13">
      <c r="E121" s="544"/>
      <c r="M121" s="92"/>
    </row>
    <row r="123" spans="5:13">
      <c r="E123" s="544"/>
    </row>
    <row r="125" spans="5:13">
      <c r="E125" s="544"/>
      <c r="M125" s="92"/>
    </row>
    <row r="127" spans="5:13">
      <c r="E127" s="544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4"/>
      <c r="M135" s="92"/>
    </row>
    <row r="137" spans="5:13">
      <c r="E137" s="544"/>
      <c r="M137" s="92"/>
    </row>
    <row r="139" spans="5:13">
      <c r="E139" s="544"/>
      <c r="M139" s="92"/>
    </row>
    <row r="141" spans="5:13">
      <c r="E141" s="544"/>
      <c r="M141" s="92"/>
    </row>
    <row r="143" spans="5:13">
      <c r="E143" s="544"/>
    </row>
    <row r="145" spans="5:13">
      <c r="E145" s="544"/>
    </row>
    <row r="147" spans="5:13">
      <c r="E147" s="544"/>
    </row>
    <row r="149" spans="5:13">
      <c r="E149" s="544"/>
      <c r="M149" s="92"/>
    </row>
    <row r="151" spans="5:13">
      <c r="M151" s="92"/>
    </row>
    <row r="153" spans="5:13">
      <c r="M153" s="92"/>
    </row>
    <row r="159" spans="5:13">
      <c r="E159" s="544"/>
    </row>
    <row r="161" spans="1:18" s="542" customFormat="1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M363"/>
  <sheetViews>
    <sheetView topLeftCell="A4" zoomScale="90" zoomScaleNormal="90" zoomScaleSheetLayoutView="80" workbookViewId="0">
      <selection activeCell="E25" sqref="E25"/>
    </sheetView>
  </sheetViews>
  <sheetFormatPr defaultColWidth="9.28515625" defaultRowHeight="15.7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"ЮРИЙ ГАГАРИН"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825203984</v>
      </c>
      <c r="B5" s="532"/>
      <c r="C5" s="532"/>
      <c r="D5" s="532"/>
      <c r="E5" s="26"/>
      <c r="F5" s="74"/>
      <c r="G5" s="75"/>
      <c r="H5" s="14"/>
    </row>
    <row r="6" spans="1:8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6">
        <f>8987+33747+235</f>
        <v>42969</v>
      </c>
      <c r="D12" s="306">
        <v>47908</v>
      </c>
      <c r="E12" s="185" t="s">
        <v>277</v>
      </c>
      <c r="F12" s="231" t="s">
        <v>278</v>
      </c>
      <c r="G12" s="306">
        <f>12486+48085</f>
        <v>60571</v>
      </c>
      <c r="H12" s="306">
        <v>64388</v>
      </c>
    </row>
    <row r="13" spans="1:8">
      <c r="A13" s="185" t="s">
        <v>279</v>
      </c>
      <c r="B13" s="181" t="s">
        <v>280</v>
      </c>
      <c r="C13" s="306">
        <f>537+2482-235</f>
        <v>2784</v>
      </c>
      <c r="D13" s="306">
        <f>20+2653</f>
        <v>2673</v>
      </c>
      <c r="E13" s="185" t="s">
        <v>281</v>
      </c>
      <c r="F13" s="231" t="s">
        <v>282</v>
      </c>
      <c r="G13" s="306">
        <v>329</v>
      </c>
      <c r="H13" s="306">
        <v>184</v>
      </c>
    </row>
    <row r="14" spans="1:8">
      <c r="A14" s="185" t="s">
        <v>283</v>
      </c>
      <c r="B14" s="181" t="s">
        <v>284</v>
      </c>
      <c r="C14" s="306">
        <f>276+3338</f>
        <v>3614</v>
      </c>
      <c r="D14" s="306">
        <v>3506</v>
      </c>
      <c r="E14" s="236" t="s">
        <v>285</v>
      </c>
      <c r="F14" s="231" t="s">
        <v>286</v>
      </c>
      <c r="G14" s="306"/>
      <c r="H14" s="306"/>
    </row>
    <row r="15" spans="1:8">
      <c r="A15" s="185" t="s">
        <v>287</v>
      </c>
      <c r="B15" s="181" t="s">
        <v>288</v>
      </c>
      <c r="C15" s="306">
        <f>1189+4514</f>
        <v>5703</v>
      </c>
      <c r="D15" s="306">
        <f>117+4364</f>
        <v>4481</v>
      </c>
      <c r="E15" s="236" t="s">
        <v>79</v>
      </c>
      <c r="F15" s="231" t="s">
        <v>289</v>
      </c>
      <c r="G15" s="306">
        <f>6+4116+4</f>
        <v>4126</v>
      </c>
      <c r="H15" s="306">
        <f>1622+224+1003-H19</f>
        <v>2712</v>
      </c>
    </row>
    <row r="16" spans="1:8">
      <c r="A16" s="185" t="s">
        <v>290</v>
      </c>
      <c r="B16" s="181" t="s">
        <v>291</v>
      </c>
      <c r="C16" s="306">
        <f>209+824</f>
        <v>1033</v>
      </c>
      <c r="D16" s="306">
        <f>22+794</f>
        <v>816</v>
      </c>
      <c r="E16" s="227" t="s">
        <v>52</v>
      </c>
      <c r="F16" s="255" t="s">
        <v>292</v>
      </c>
      <c r="G16" s="596">
        <f>SUM(G12:G15)</f>
        <v>65026</v>
      </c>
      <c r="H16" s="597">
        <f>SUM(H12:H15)</f>
        <v>67284</v>
      </c>
    </row>
    <row r="17" spans="1:8" ht="31.5">
      <c r="A17" s="185" t="s">
        <v>293</v>
      </c>
      <c r="B17" s="181" t="s">
        <v>294</v>
      </c>
      <c r="C17" s="306">
        <f>3617</f>
        <v>3617</v>
      </c>
      <c r="D17" s="306">
        <v>1924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-557</v>
      </c>
      <c r="D18" s="306">
        <v>551</v>
      </c>
      <c r="E18" s="225" t="s">
        <v>297</v>
      </c>
      <c r="F18" s="229" t="s">
        <v>298</v>
      </c>
      <c r="G18" s="607">
        <v>137</v>
      </c>
      <c r="H18" s="608">
        <v>137</v>
      </c>
    </row>
    <row r="19" spans="1:8">
      <c r="A19" s="185" t="s">
        <v>299</v>
      </c>
      <c r="B19" s="181" t="s">
        <v>300</v>
      </c>
      <c r="C19" s="306">
        <f>12+2043</f>
        <v>2055</v>
      </c>
      <c r="D19" s="306">
        <v>2063</v>
      </c>
      <c r="E19" s="185" t="s">
        <v>301</v>
      </c>
      <c r="F19" s="228" t="s">
        <v>302</v>
      </c>
      <c r="G19" s="306">
        <f>+G18</f>
        <v>137</v>
      </c>
      <c r="H19" s="307">
        <f>+H18</f>
        <v>137</v>
      </c>
    </row>
    <row r="20" spans="1:8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6">
        <f>SUM(C12:C18)+C19</f>
        <v>61218</v>
      </c>
      <c r="D22" s="597">
        <f>SUM(D12:D18)+D19</f>
        <v>63922</v>
      </c>
      <c r="E22" s="185" t="s">
        <v>309</v>
      </c>
      <c r="F22" s="228" t="s">
        <v>310</v>
      </c>
      <c r="G22" s="306"/>
      <c r="H22" s="307"/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7"/>
    </row>
    <row r="25" spans="1:8" ht="31.5">
      <c r="A25" s="185" t="s">
        <v>316</v>
      </c>
      <c r="B25" s="228" t="s">
        <v>317</v>
      </c>
      <c r="C25" s="306">
        <v>452</v>
      </c>
      <c r="D25" s="306">
        <f>246+488</f>
        <v>734</v>
      </c>
      <c r="E25" s="185" t="s">
        <v>318</v>
      </c>
      <c r="F25" s="228" t="s">
        <v>319</v>
      </c>
      <c r="G25" s="306">
        <v>29</v>
      </c>
      <c r="H25" s="307">
        <v>4</v>
      </c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7"/>
    </row>
    <row r="27" spans="1:8" ht="31.5">
      <c r="A27" s="185" t="s">
        <v>324</v>
      </c>
      <c r="B27" s="228" t="s">
        <v>325</v>
      </c>
      <c r="C27" s="306">
        <v>60</v>
      </c>
      <c r="D27" s="306">
        <v>25</v>
      </c>
      <c r="E27" s="227" t="s">
        <v>104</v>
      </c>
      <c r="F27" s="229" t="s">
        <v>326</v>
      </c>
      <c r="G27" s="596">
        <f>SUM(G22:G26)</f>
        <v>29</v>
      </c>
      <c r="H27" s="597">
        <f>SUM(H22:H26)</f>
        <v>4</v>
      </c>
    </row>
    <row r="28" spans="1:8">
      <c r="A28" s="185" t="s">
        <v>79</v>
      </c>
      <c r="B28" s="228" t="s">
        <v>327</v>
      </c>
      <c r="C28" s="306">
        <f>2+39</f>
        <v>41</v>
      </c>
      <c r="D28" s="306">
        <v>29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6">
        <f>SUM(C25:C28)</f>
        <v>553</v>
      </c>
      <c r="D29" s="597">
        <f>SUM(D25:D28)</f>
        <v>788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61771</v>
      </c>
      <c r="D31" s="603">
        <f>D29+D22</f>
        <v>64710</v>
      </c>
      <c r="E31" s="242" t="s">
        <v>800</v>
      </c>
      <c r="F31" s="257" t="s">
        <v>331</v>
      </c>
      <c r="G31" s="244">
        <f>G16+G18+G27</f>
        <v>65192</v>
      </c>
      <c r="H31" s="245">
        <f>H16+H18+H27</f>
        <v>67425</v>
      </c>
    </row>
    <row r="32" spans="1:8">
      <c r="A32" s="224"/>
      <c r="B32" s="177"/>
      <c r="C32" s="594"/>
      <c r="D32" s="595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3421</v>
      </c>
      <c r="D33" s="235">
        <f>IF((H31-D31)&gt;0,H31-D31,0)</f>
        <v>2715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61771</v>
      </c>
      <c r="D36" s="605">
        <f>D31-D34+D35</f>
        <v>64710</v>
      </c>
      <c r="E36" s="253" t="s">
        <v>346</v>
      </c>
      <c r="F36" s="247" t="s">
        <v>347</v>
      </c>
      <c r="G36" s="258">
        <f>G35-G34+G31</f>
        <v>65192</v>
      </c>
      <c r="H36" s="259">
        <f>H35-H34+H31</f>
        <v>67425</v>
      </c>
    </row>
    <row r="37" spans="1:8">
      <c r="A37" s="252" t="s">
        <v>348</v>
      </c>
      <c r="B37" s="222" t="s">
        <v>349</v>
      </c>
      <c r="C37" s="602">
        <f>IF((G36-C36)&gt;0,G36-C36,0)</f>
        <v>3421</v>
      </c>
      <c r="D37" s="603">
        <f>IF((H36-D36)&gt;0,H36-D36,0)</f>
        <v>2715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96">
        <f>C39+C40+C41</f>
        <v>0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3421</v>
      </c>
      <c r="D42" s="235">
        <f>+IF((H36-D36-D38)&gt;0,H36-D36-D38,0)</f>
        <v>2715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3421</v>
      </c>
      <c r="D44" s="259">
        <f>IF(H42=0,IF(D42-D43&gt;0,D42-D43+H43,0),IF(H42-H43&lt;0,H43-H42+D42,0))</f>
        <v>2715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65192</v>
      </c>
      <c r="D45" s="599">
        <f>D36+D38+D42</f>
        <v>67425</v>
      </c>
      <c r="E45" s="261" t="s">
        <v>373</v>
      </c>
      <c r="F45" s="263" t="s">
        <v>374</v>
      </c>
      <c r="G45" s="598">
        <f>G42+G36</f>
        <v>65192</v>
      </c>
      <c r="H45" s="599">
        <f>H42+H36</f>
        <v>67425</v>
      </c>
    </row>
    <row r="46" spans="1:8">
      <c r="A46" s="31"/>
      <c r="B46" s="533"/>
      <c r="C46" s="534"/>
      <c r="D46" s="534"/>
      <c r="E46" s="535"/>
      <c r="F46" s="31"/>
      <c r="G46" s="534"/>
      <c r="H46" s="534"/>
    </row>
    <row r="47" spans="1:8">
      <c r="A47" s="674" t="s">
        <v>951</v>
      </c>
      <c r="B47" s="674"/>
      <c r="C47" s="674"/>
      <c r="D47" s="674"/>
      <c r="E47" s="674"/>
      <c r="F47" s="31"/>
      <c r="G47" s="534"/>
      <c r="H47" s="534"/>
    </row>
    <row r="48" spans="1:8">
      <c r="A48" s="31"/>
      <c r="B48" s="533"/>
      <c r="C48" s="534"/>
      <c r="D48" s="534"/>
      <c r="E48" s="535"/>
      <c r="F48" s="31"/>
      <c r="G48" s="534"/>
      <c r="H48" s="534"/>
    </row>
    <row r="49" spans="1:13">
      <c r="A49" s="31"/>
      <c r="B49" s="31"/>
      <c r="C49" s="534"/>
      <c r="D49" s="534"/>
      <c r="E49" s="31"/>
      <c r="F49" s="31"/>
      <c r="G49" s="536"/>
      <c r="H49" s="536"/>
    </row>
    <row r="50" spans="1:13" s="41" customFormat="1">
      <c r="A50" s="660" t="s">
        <v>950</v>
      </c>
      <c r="B50" s="670" t="str">
        <f>pdeReportingDate</f>
        <v>29.08.2018 г. - неодитиран</v>
      </c>
      <c r="C50" s="670"/>
      <c r="D50" s="670"/>
      <c r="E50" s="670"/>
      <c r="F50" s="670"/>
      <c r="G50" s="670"/>
      <c r="H50" s="670"/>
      <c r="M50" s="92"/>
    </row>
    <row r="51" spans="1:13" s="41" customFormat="1">
      <c r="A51" s="660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1" t="s">
        <v>8</v>
      </c>
      <c r="B52" s="671" t="str">
        <f>authorName</f>
        <v>Красимира Харалампиева Стоева</v>
      </c>
      <c r="C52" s="671"/>
      <c r="D52" s="671"/>
      <c r="E52" s="671"/>
      <c r="F52" s="671"/>
      <c r="G52" s="671"/>
      <c r="H52" s="671"/>
    </row>
    <row r="53" spans="1:13" s="41" customFormat="1">
      <c r="A53" s="661"/>
      <c r="B53" s="75"/>
      <c r="C53" s="75"/>
      <c r="D53" s="75"/>
      <c r="E53" s="75"/>
      <c r="F53" s="75"/>
      <c r="G53" s="75"/>
      <c r="H53" s="75"/>
    </row>
    <row r="54" spans="1:13" s="41" customFormat="1">
      <c r="A54" s="661" t="s">
        <v>894</v>
      </c>
      <c r="B54" s="672"/>
      <c r="C54" s="672"/>
      <c r="D54" s="672"/>
      <c r="E54" s="672"/>
      <c r="F54" s="672"/>
      <c r="G54" s="672"/>
      <c r="H54" s="672"/>
    </row>
    <row r="55" spans="1:13" ht="15.75" customHeight="1">
      <c r="A55" s="662"/>
      <c r="B55" s="673" t="str">
        <f>+Начална!B17</f>
        <v>Кирил Димитров Христов</v>
      </c>
      <c r="C55" s="669"/>
      <c r="D55" s="669"/>
      <c r="E55" s="669"/>
      <c r="F55" s="542"/>
      <c r="G55" s="44"/>
      <c r="H55" s="41"/>
    </row>
    <row r="56" spans="1:13" ht="15.75" customHeight="1">
      <c r="A56" s="662"/>
      <c r="B56" s="669"/>
      <c r="C56" s="669"/>
      <c r="D56" s="669"/>
      <c r="E56" s="669"/>
      <c r="F56" s="542"/>
      <c r="G56" s="44"/>
      <c r="H56" s="41"/>
    </row>
    <row r="57" spans="1:13" ht="15.75" customHeight="1">
      <c r="A57" s="662"/>
      <c r="B57" s="669"/>
      <c r="C57" s="669"/>
      <c r="D57" s="669"/>
      <c r="E57" s="669"/>
      <c r="F57" s="542"/>
      <c r="G57" s="44"/>
      <c r="H57" s="41"/>
    </row>
    <row r="58" spans="1:13" ht="15.75" customHeight="1">
      <c r="A58" s="662"/>
      <c r="B58" s="669"/>
      <c r="C58" s="669"/>
      <c r="D58" s="669"/>
      <c r="E58" s="669"/>
      <c r="F58" s="542"/>
      <c r="G58" s="44"/>
      <c r="H58" s="41"/>
    </row>
    <row r="59" spans="1:13">
      <c r="A59" s="662"/>
      <c r="B59" s="669"/>
      <c r="C59" s="669"/>
      <c r="D59" s="669"/>
      <c r="E59" s="669"/>
      <c r="F59" s="542"/>
      <c r="G59" s="44"/>
      <c r="H59" s="41"/>
    </row>
    <row r="60" spans="1:13">
      <c r="A60" s="662"/>
      <c r="B60" s="669"/>
      <c r="C60" s="669"/>
      <c r="D60" s="669"/>
      <c r="E60" s="669"/>
      <c r="F60" s="542"/>
      <c r="G60" s="44"/>
      <c r="H60" s="41"/>
    </row>
    <row r="61" spans="1:13">
      <c r="A61" s="662"/>
      <c r="B61" s="669"/>
      <c r="C61" s="669"/>
      <c r="D61" s="669"/>
      <c r="E61" s="669"/>
      <c r="F61" s="542"/>
      <c r="G61" s="44"/>
      <c r="H61" s="41"/>
    </row>
    <row r="62" spans="1:13">
      <c r="A62" s="31"/>
      <c r="B62" s="31"/>
      <c r="C62" s="534"/>
      <c r="D62" s="534"/>
      <c r="E62" s="31"/>
      <c r="F62" s="31"/>
      <c r="G62" s="536"/>
      <c r="H62" s="536"/>
    </row>
    <row r="63" spans="1:13">
      <c r="A63" s="31"/>
      <c r="B63" s="31"/>
      <c r="C63" s="534"/>
      <c r="D63" s="534"/>
      <c r="E63" s="31"/>
      <c r="F63" s="31"/>
      <c r="G63" s="536"/>
      <c r="H63" s="536"/>
    </row>
    <row r="64" spans="1:13">
      <c r="A64" s="31"/>
      <c r="B64" s="31"/>
      <c r="C64" s="534"/>
      <c r="D64" s="534"/>
      <c r="E64" s="31"/>
      <c r="F64" s="31"/>
      <c r="G64" s="536"/>
      <c r="H64" s="536"/>
    </row>
    <row r="65" spans="1:8">
      <c r="A65" s="31"/>
      <c r="B65" s="31"/>
      <c r="C65" s="534"/>
      <c r="D65" s="534"/>
      <c r="E65" s="31"/>
      <c r="F65" s="31"/>
      <c r="G65" s="536"/>
      <c r="H65" s="536"/>
    </row>
    <row r="66" spans="1:8">
      <c r="A66" s="31"/>
      <c r="B66" s="31"/>
      <c r="C66" s="534"/>
      <c r="D66" s="534"/>
      <c r="E66" s="31"/>
      <c r="F66" s="31"/>
      <c r="G66" s="536"/>
      <c r="H66" s="536"/>
    </row>
    <row r="67" spans="1:8">
      <c r="A67" s="31"/>
      <c r="B67" s="31"/>
      <c r="C67" s="534"/>
      <c r="D67" s="534"/>
      <c r="E67" s="31"/>
      <c r="F67" s="31"/>
      <c r="G67" s="536"/>
      <c r="H67" s="536"/>
    </row>
    <row r="68" spans="1:8">
      <c r="A68" s="31"/>
      <c r="B68" s="31"/>
      <c r="C68" s="534"/>
      <c r="D68" s="534"/>
      <c r="E68" s="31"/>
      <c r="F68" s="31"/>
      <c r="G68" s="536"/>
      <c r="H68" s="536"/>
    </row>
    <row r="69" spans="1:8">
      <c r="A69" s="31"/>
      <c r="B69" s="31"/>
      <c r="C69" s="534"/>
      <c r="D69" s="534"/>
      <c r="E69" s="31"/>
      <c r="F69" s="31"/>
      <c r="G69" s="536"/>
      <c r="H69" s="536"/>
    </row>
    <row r="70" spans="1:8">
      <c r="A70" s="31"/>
      <c r="B70" s="31"/>
      <c r="C70" s="534"/>
      <c r="D70" s="534"/>
      <c r="E70" s="31"/>
      <c r="F70" s="31"/>
      <c r="G70" s="536"/>
      <c r="H70" s="536"/>
    </row>
    <row r="71" spans="1:8">
      <c r="A71" s="31"/>
      <c r="B71" s="31"/>
      <c r="C71" s="534"/>
      <c r="D71" s="534"/>
      <c r="E71" s="31"/>
      <c r="F71" s="31"/>
      <c r="G71" s="536"/>
      <c r="H71" s="536"/>
    </row>
    <row r="72" spans="1:8">
      <c r="A72" s="31"/>
      <c r="B72" s="31"/>
      <c r="C72" s="534"/>
      <c r="D72" s="534"/>
      <c r="E72" s="31"/>
      <c r="F72" s="31"/>
      <c r="G72" s="536"/>
      <c r="H72" s="536"/>
    </row>
    <row r="73" spans="1:8">
      <c r="A73" s="31"/>
      <c r="B73" s="31"/>
      <c r="C73" s="534"/>
      <c r="D73" s="534"/>
      <c r="E73" s="31"/>
      <c r="F73" s="31"/>
      <c r="G73" s="536"/>
      <c r="H73" s="536"/>
    </row>
    <row r="74" spans="1:8">
      <c r="A74" s="31"/>
      <c r="B74" s="31"/>
      <c r="C74" s="534"/>
      <c r="D74" s="534"/>
      <c r="E74" s="31"/>
      <c r="F74" s="31"/>
      <c r="G74" s="536"/>
      <c r="H74" s="536"/>
    </row>
    <row r="75" spans="1:8">
      <c r="A75" s="31"/>
      <c r="B75" s="31"/>
      <c r="C75" s="534"/>
      <c r="D75" s="534"/>
      <c r="E75" s="31"/>
      <c r="F75" s="31"/>
      <c r="G75" s="536"/>
      <c r="H75" s="536"/>
    </row>
    <row r="76" spans="1:8">
      <c r="A76" s="31"/>
      <c r="B76" s="31"/>
      <c r="C76" s="534"/>
      <c r="D76" s="534"/>
      <c r="E76" s="31"/>
      <c r="F76" s="31"/>
      <c r="G76" s="536"/>
      <c r="H76" s="536"/>
    </row>
    <row r="77" spans="1:8">
      <c r="A77" s="31"/>
      <c r="B77" s="31"/>
      <c r="C77" s="534"/>
      <c r="D77" s="534"/>
      <c r="E77" s="31"/>
      <c r="F77" s="31"/>
      <c r="G77" s="536"/>
      <c r="H77" s="536"/>
    </row>
    <row r="78" spans="1:8">
      <c r="A78" s="31"/>
      <c r="B78" s="31"/>
      <c r="C78" s="534"/>
      <c r="D78" s="534"/>
      <c r="E78" s="31"/>
      <c r="F78" s="31"/>
      <c r="G78" s="536"/>
      <c r="H78" s="536"/>
    </row>
    <row r="79" spans="1:8">
      <c r="A79" s="31"/>
      <c r="B79" s="31"/>
      <c r="C79" s="534"/>
      <c r="D79" s="534"/>
      <c r="E79" s="31"/>
      <c r="F79" s="31"/>
      <c r="G79" s="536"/>
      <c r="H79" s="536"/>
    </row>
    <row r="80" spans="1:8">
      <c r="A80" s="31"/>
      <c r="B80" s="31"/>
      <c r="C80" s="534"/>
      <c r="D80" s="534"/>
      <c r="E80" s="31"/>
      <c r="F80" s="31"/>
      <c r="G80" s="536"/>
      <c r="H80" s="536"/>
    </row>
    <row r="81" spans="1:8">
      <c r="A81" s="31"/>
      <c r="B81" s="31"/>
      <c r="C81" s="534"/>
      <c r="D81" s="534"/>
      <c r="E81" s="31"/>
      <c r="F81" s="31"/>
      <c r="G81" s="536"/>
      <c r="H81" s="536"/>
    </row>
    <row r="82" spans="1:8">
      <c r="A82" s="31"/>
      <c r="B82" s="31"/>
      <c r="C82" s="534"/>
      <c r="D82" s="534"/>
      <c r="E82" s="31"/>
      <c r="F82" s="31"/>
      <c r="G82" s="536"/>
      <c r="H82" s="536"/>
    </row>
    <row r="83" spans="1:8">
      <c r="A83" s="31"/>
      <c r="B83" s="31"/>
      <c r="C83" s="534"/>
      <c r="D83" s="534"/>
      <c r="E83" s="31"/>
      <c r="F83" s="31"/>
      <c r="G83" s="536"/>
      <c r="H83" s="536"/>
    </row>
    <row r="84" spans="1:8">
      <c r="A84" s="31"/>
      <c r="B84" s="31"/>
      <c r="C84" s="534"/>
      <c r="D84" s="534"/>
      <c r="E84" s="31"/>
      <c r="F84" s="31"/>
      <c r="G84" s="536"/>
      <c r="H84" s="536"/>
    </row>
    <row r="85" spans="1:8">
      <c r="A85" s="31"/>
      <c r="B85" s="31"/>
      <c r="C85" s="534"/>
      <c r="D85" s="534"/>
      <c r="E85" s="31"/>
      <c r="F85" s="31"/>
      <c r="G85" s="536"/>
      <c r="H85" s="536"/>
    </row>
    <row r="86" spans="1:8">
      <c r="A86" s="31"/>
      <c r="B86" s="31"/>
      <c r="C86" s="534"/>
      <c r="D86" s="534"/>
      <c r="E86" s="31"/>
      <c r="F86" s="31"/>
      <c r="G86" s="536"/>
      <c r="H86" s="536"/>
    </row>
    <row r="87" spans="1:8">
      <c r="A87" s="31"/>
      <c r="B87" s="31"/>
      <c r="C87" s="534"/>
      <c r="D87" s="534"/>
      <c r="E87" s="31"/>
      <c r="F87" s="31"/>
      <c r="G87" s="536"/>
      <c r="H87" s="536"/>
    </row>
    <row r="88" spans="1:8">
      <c r="A88" s="31"/>
      <c r="B88" s="31"/>
      <c r="C88" s="534"/>
      <c r="D88" s="534"/>
      <c r="E88" s="31"/>
      <c r="F88" s="31"/>
      <c r="G88" s="536"/>
      <c r="H88" s="536"/>
    </row>
    <row r="89" spans="1:8">
      <c r="A89" s="31"/>
      <c r="B89" s="31"/>
      <c r="C89" s="534"/>
      <c r="D89" s="534"/>
      <c r="E89" s="31"/>
      <c r="F89" s="31"/>
      <c r="G89" s="536"/>
      <c r="H89" s="536"/>
    </row>
    <row r="90" spans="1:8">
      <c r="A90" s="31"/>
      <c r="B90" s="31"/>
      <c r="C90" s="534"/>
      <c r="D90" s="534"/>
      <c r="E90" s="31"/>
      <c r="F90" s="31"/>
      <c r="G90" s="536"/>
      <c r="H90" s="536"/>
    </row>
    <row r="91" spans="1:8">
      <c r="A91" s="31"/>
      <c r="B91" s="31"/>
      <c r="C91" s="534"/>
      <c r="D91" s="534"/>
      <c r="E91" s="31"/>
      <c r="F91" s="31"/>
      <c r="G91" s="536"/>
      <c r="H91" s="536"/>
    </row>
    <row r="92" spans="1:8">
      <c r="A92" s="31"/>
      <c r="B92" s="31"/>
      <c r="C92" s="534"/>
      <c r="D92" s="534"/>
      <c r="E92" s="31"/>
      <c r="F92" s="31"/>
      <c r="G92" s="536"/>
      <c r="H92" s="536"/>
    </row>
    <row r="93" spans="1:8">
      <c r="A93" s="31"/>
      <c r="B93" s="31"/>
      <c r="C93" s="534"/>
      <c r="D93" s="534"/>
      <c r="E93" s="31"/>
      <c r="F93" s="31"/>
      <c r="G93" s="536"/>
      <c r="H93" s="536"/>
    </row>
    <row r="94" spans="1:8">
      <c r="A94" s="31"/>
      <c r="B94" s="31"/>
      <c r="C94" s="534"/>
      <c r="D94" s="534"/>
      <c r="E94" s="31"/>
      <c r="F94" s="31"/>
      <c r="G94" s="536"/>
      <c r="H94" s="536"/>
    </row>
    <row r="95" spans="1:8">
      <c r="A95" s="31"/>
      <c r="B95" s="31"/>
      <c r="C95" s="534"/>
      <c r="D95" s="534"/>
      <c r="E95" s="31"/>
      <c r="F95" s="31"/>
      <c r="G95" s="536"/>
      <c r="H95" s="536"/>
    </row>
    <row r="96" spans="1:8">
      <c r="A96" s="31"/>
      <c r="B96" s="31"/>
      <c r="C96" s="534"/>
      <c r="D96" s="534"/>
      <c r="E96" s="31"/>
      <c r="F96" s="31"/>
      <c r="G96" s="536"/>
      <c r="H96" s="536"/>
    </row>
    <row r="97" spans="1:8">
      <c r="A97" s="31"/>
      <c r="B97" s="31"/>
      <c r="C97" s="534"/>
      <c r="D97" s="534"/>
      <c r="E97" s="31"/>
      <c r="F97" s="31"/>
      <c r="G97" s="536"/>
      <c r="H97" s="536"/>
    </row>
    <row r="98" spans="1:8">
      <c r="A98" s="31"/>
      <c r="B98" s="31"/>
      <c r="C98" s="534"/>
      <c r="D98" s="534"/>
      <c r="E98" s="31"/>
      <c r="F98" s="31"/>
      <c r="G98" s="536"/>
      <c r="H98" s="536"/>
    </row>
    <row r="99" spans="1:8">
      <c r="A99" s="31"/>
      <c r="B99" s="31"/>
      <c r="C99" s="534"/>
      <c r="D99" s="534"/>
      <c r="E99" s="31"/>
      <c r="F99" s="31"/>
      <c r="G99" s="536"/>
      <c r="H99" s="536"/>
    </row>
    <row r="100" spans="1:8">
      <c r="A100" s="31"/>
      <c r="B100" s="31"/>
      <c r="C100" s="534"/>
      <c r="D100" s="534"/>
      <c r="E100" s="31"/>
      <c r="F100" s="31"/>
      <c r="G100" s="536"/>
      <c r="H100" s="536"/>
    </row>
    <row r="101" spans="1:8">
      <c r="A101" s="31"/>
      <c r="B101" s="31"/>
      <c r="C101" s="534"/>
      <c r="D101" s="534"/>
      <c r="E101" s="31"/>
      <c r="F101" s="31"/>
      <c r="G101" s="536"/>
      <c r="H101" s="536"/>
    </row>
    <row r="102" spans="1:8">
      <c r="A102" s="31"/>
      <c r="B102" s="31"/>
      <c r="C102" s="534"/>
      <c r="D102" s="534"/>
      <c r="E102" s="31"/>
      <c r="F102" s="31"/>
      <c r="G102" s="536"/>
      <c r="H102" s="536"/>
    </row>
    <row r="103" spans="1:8">
      <c r="A103" s="31"/>
      <c r="B103" s="31"/>
      <c r="C103" s="534"/>
      <c r="D103" s="534"/>
      <c r="E103" s="31"/>
      <c r="F103" s="31"/>
      <c r="G103" s="536"/>
      <c r="H103" s="536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M101"/>
  <sheetViews>
    <sheetView topLeftCell="A25" zoomScaleNormal="100" zoomScaleSheetLayoutView="80" workbookViewId="0">
      <selection activeCell="J42" sqref="J42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"ЮРИЙ ГАГАРИН" АД</v>
      </c>
      <c r="B4" s="479"/>
      <c r="C4" s="50"/>
      <c r="D4" s="73"/>
      <c r="E4" s="14"/>
    </row>
    <row r="5" spans="1:13">
      <c r="A5" s="70" t="str">
        <f>CONCATENATE("ЕИК по БУЛСТАТ: ", pdeBulstat)</f>
        <v>ЕИК по БУЛСТАТ: 825203984</v>
      </c>
      <c r="B5" s="480"/>
      <c r="C5" s="74"/>
      <c r="D5" s="75"/>
      <c r="E5" s="161"/>
    </row>
    <row r="6" spans="1:13">
      <c r="A6" s="70" t="str">
        <f>CONCATENATE("към ",TEXT(endDate,"dd.mm.yyyy")," г.")</f>
        <v>към 30.06.2018 г.</v>
      </c>
      <c r="B6" s="479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f>55+46581+6991</f>
        <v>53627</v>
      </c>
      <c r="D11" s="188">
        <f>40820+17897</f>
        <v>58717</v>
      </c>
      <c r="E11" s="168"/>
      <c r="F11" s="168"/>
    </row>
    <row r="12" spans="1:13">
      <c r="A12" s="268" t="s">
        <v>380</v>
      </c>
      <c r="B12" s="169" t="s">
        <v>381</v>
      </c>
      <c r="C12" s="188">
        <f>-42284-76+2101-C23-5008</f>
        <v>-44596</v>
      </c>
      <c r="D12" s="188">
        <f>-4-47412-2945</f>
        <v>-50361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f>-3529-762-191-1245</f>
        <v>-5727</v>
      </c>
      <c r="D14" s="188">
        <v>-5337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560-405+270</f>
        <v>425</v>
      </c>
      <c r="D15" s="188">
        <f>-110+1721-37-120</f>
        <v>1454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>
        <f>-245-31-90</f>
        <v>-366</v>
      </c>
      <c r="D16" s="188">
        <v>-60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f>-2-146</f>
        <v>-148</v>
      </c>
      <c r="D18" s="188">
        <v>-80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-31</v>
      </c>
      <c r="D19" s="188">
        <v>-21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f>-703-40-241</f>
        <v>-984</v>
      </c>
      <c r="D20" s="188">
        <f>-211-2990</f>
        <v>-3201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2200</v>
      </c>
      <c r="D21" s="627">
        <f>SUM(D11:D20)</f>
        <v>1111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f>-660-11</f>
        <v>-671</v>
      </c>
      <c r="D23" s="188">
        <v>-1107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8">
        <v>-10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-671</v>
      </c>
      <c r="D33" s="627">
        <f>SUM(D23:D32)</f>
        <v>-1117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4"/>
      <c r="D34" s="625"/>
      <c r="E34" s="168"/>
      <c r="F34" s="168"/>
    </row>
    <row r="35" spans="1:13">
      <c r="A35" s="268" t="s">
        <v>423</v>
      </c>
      <c r="B35" s="169" t="s">
        <v>424</v>
      </c>
      <c r="C35" s="188"/>
      <c r="D35" s="188"/>
      <c r="E35" s="168"/>
      <c r="F35" s="168"/>
    </row>
    <row r="36" spans="1:13">
      <c r="A36" s="269" t="s">
        <v>425</v>
      </c>
      <c r="B36" s="169" t="s">
        <v>426</v>
      </c>
      <c r="C36" s="188"/>
      <c r="D36" s="188"/>
      <c r="E36" s="168"/>
      <c r="F36" s="168"/>
    </row>
    <row r="37" spans="1:13">
      <c r="A37" s="268" t="s">
        <v>427</v>
      </c>
      <c r="B37" s="169" t="s">
        <v>428</v>
      </c>
      <c r="C37" s="188">
        <v>23757</v>
      </c>
      <c r="D37" s="188">
        <f>10+16768</f>
        <v>16778</v>
      </c>
      <c r="E37" s="168"/>
      <c r="F37" s="168"/>
    </row>
    <row r="38" spans="1:13">
      <c r="A38" s="268" t="s">
        <v>429</v>
      </c>
      <c r="B38" s="169" t="s">
        <v>430</v>
      </c>
      <c r="C38" s="188">
        <v>-24662</v>
      </c>
      <c r="D38" s="188">
        <v>-15764</v>
      </c>
      <c r="E38" s="168"/>
      <c r="F38" s="168"/>
    </row>
    <row r="39" spans="1:13">
      <c r="A39" s="268" t="s">
        <v>431</v>
      </c>
      <c r="B39" s="169" t="s">
        <v>432</v>
      </c>
      <c r="C39" s="188">
        <f>-384-47</f>
        <v>-431</v>
      </c>
      <c r="D39" s="188">
        <f>-366-61</f>
        <v>-427</v>
      </c>
      <c r="E39" s="168"/>
      <c r="F39" s="168"/>
    </row>
    <row r="40" spans="1:13" ht="31.5">
      <c r="A40" s="268" t="s">
        <v>433</v>
      </c>
      <c r="B40" s="169" t="s">
        <v>434</v>
      </c>
      <c r="C40" s="188">
        <v>-297</v>
      </c>
      <c r="D40" s="188">
        <v>-375</v>
      </c>
      <c r="E40" s="168"/>
      <c r="F40" s="168"/>
    </row>
    <row r="41" spans="1:13">
      <c r="A41" s="268" t="s">
        <v>435</v>
      </c>
      <c r="B41" s="169" t="s">
        <v>436</v>
      </c>
      <c r="C41" s="188"/>
      <c r="D41" s="188"/>
      <c r="E41" s="168"/>
      <c r="F41" s="168"/>
    </row>
    <row r="42" spans="1:13">
      <c r="A42" s="268" t="s">
        <v>437</v>
      </c>
      <c r="B42" s="169" t="s">
        <v>438</v>
      </c>
      <c r="C42" s="188"/>
      <c r="D42" s="188">
        <v>-5000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8">
        <f>SUM(C35:C42)</f>
        <v>-1633</v>
      </c>
      <c r="D43" s="629">
        <f>SUM(D35:D42)</f>
        <v>-4788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-104</v>
      </c>
      <c r="D44" s="298">
        <f>D43+D33+D21</f>
        <v>-4794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f>+'1-Баланс'!D92</f>
        <v>400</v>
      </c>
      <c r="D45" s="188">
        <v>4996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0">
        <f>C45+C44</f>
        <v>296</v>
      </c>
      <c r="D46" s="301">
        <f>D45+D44</f>
        <v>202</v>
      </c>
      <c r="E46" s="168"/>
      <c r="F46" s="168"/>
      <c r="G46" s="171"/>
      <c r="H46" s="171"/>
    </row>
    <row r="47" spans="1:13">
      <c r="A47" s="294" t="s">
        <v>447</v>
      </c>
      <c r="B47" s="302" t="s">
        <v>448</v>
      </c>
      <c r="C47" s="288">
        <f>+C46</f>
        <v>296</v>
      </c>
      <c r="D47" s="289">
        <f>+D46</f>
        <v>202</v>
      </c>
      <c r="E47" s="168"/>
      <c r="F47" s="168"/>
      <c r="G47" s="171"/>
      <c r="H47" s="171"/>
    </row>
    <row r="48" spans="1:13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8" t="s">
        <v>941</v>
      </c>
      <c r="G50" s="171"/>
      <c r="H50" s="171"/>
    </row>
    <row r="51" spans="1:13">
      <c r="A51" s="675" t="s">
        <v>947</v>
      </c>
      <c r="B51" s="675"/>
      <c r="C51" s="675"/>
      <c r="D51" s="675"/>
      <c r="G51" s="171"/>
      <c r="H51" s="171"/>
    </row>
    <row r="52" spans="1:13">
      <c r="A52" s="659"/>
      <c r="B52" s="659"/>
      <c r="C52" s="659"/>
      <c r="D52" s="659"/>
      <c r="G52" s="171"/>
      <c r="H52" s="171"/>
    </row>
    <row r="53" spans="1:13">
      <c r="A53" s="659"/>
      <c r="B53" s="659"/>
      <c r="C53" s="659"/>
      <c r="D53" s="659"/>
      <c r="G53" s="171"/>
      <c r="H53" s="171"/>
    </row>
    <row r="54" spans="1:13" s="41" customFormat="1">
      <c r="A54" s="660" t="s">
        <v>950</v>
      </c>
      <c r="B54" s="670" t="str">
        <f>pdeReportingDate</f>
        <v>29.08.2018 г. - неодитиран</v>
      </c>
      <c r="C54" s="670"/>
      <c r="D54" s="670"/>
      <c r="E54" s="670"/>
      <c r="F54" s="663"/>
      <c r="G54" s="663"/>
      <c r="H54" s="663"/>
      <c r="M54" s="92"/>
    </row>
    <row r="55" spans="1:13" s="41" customFormat="1">
      <c r="A55" s="660"/>
      <c r="B55" s="670"/>
      <c r="C55" s="670"/>
      <c r="D55" s="670"/>
      <c r="E55" s="670"/>
      <c r="F55" s="51"/>
      <c r="G55" s="51"/>
      <c r="H55" s="51"/>
      <c r="M55" s="92"/>
    </row>
    <row r="56" spans="1:13" s="41" customFormat="1">
      <c r="A56" s="661" t="s">
        <v>8</v>
      </c>
      <c r="B56" s="671" t="str">
        <f>authorName</f>
        <v>Красимира Харалампиева Стоева</v>
      </c>
      <c r="C56" s="671"/>
      <c r="D56" s="671"/>
      <c r="E56" s="671"/>
      <c r="F56" s="75"/>
      <c r="G56" s="75"/>
      <c r="H56" s="75"/>
    </row>
    <row r="57" spans="1:13" s="41" customFormat="1">
      <c r="A57" s="661"/>
      <c r="B57" s="671"/>
      <c r="C57" s="671"/>
      <c r="D57" s="671"/>
      <c r="E57" s="671"/>
      <c r="F57" s="75"/>
      <c r="G57" s="75"/>
      <c r="H57" s="75"/>
    </row>
    <row r="58" spans="1:13" s="41" customFormat="1">
      <c r="A58" s="661" t="s">
        <v>894</v>
      </c>
      <c r="B58" s="671"/>
      <c r="C58" s="671"/>
      <c r="D58" s="671"/>
      <c r="E58" s="671"/>
      <c r="F58" s="75"/>
      <c r="G58" s="75"/>
      <c r="H58" s="75"/>
    </row>
    <row r="59" spans="1:13" s="182" customFormat="1">
      <c r="A59" s="662"/>
      <c r="B59" s="673" t="str">
        <f>+Начална!B17</f>
        <v>Кирил Димитров Христов</v>
      </c>
      <c r="C59" s="669"/>
      <c r="D59" s="669"/>
      <c r="E59" s="669"/>
      <c r="F59" s="542"/>
      <c r="G59" s="44"/>
      <c r="H59" s="41"/>
    </row>
    <row r="60" spans="1:13">
      <c r="A60" s="662"/>
      <c r="B60" s="669"/>
      <c r="C60" s="669"/>
      <c r="D60" s="669"/>
      <c r="E60" s="669"/>
      <c r="F60" s="542"/>
      <c r="G60" s="44"/>
      <c r="H60" s="41"/>
    </row>
    <row r="61" spans="1:13">
      <c r="A61" s="662"/>
      <c r="B61" s="669"/>
      <c r="C61" s="669"/>
      <c r="D61" s="669"/>
      <c r="E61" s="669"/>
      <c r="F61" s="542"/>
      <c r="G61" s="44"/>
      <c r="H61" s="41"/>
    </row>
    <row r="62" spans="1:13">
      <c r="A62" s="662"/>
      <c r="B62" s="669"/>
      <c r="C62" s="669"/>
      <c r="D62" s="669"/>
      <c r="E62" s="669"/>
      <c r="F62" s="542"/>
      <c r="G62" s="44"/>
      <c r="H62" s="41"/>
    </row>
    <row r="63" spans="1:13">
      <c r="A63" s="662"/>
      <c r="B63" s="669"/>
      <c r="C63" s="669"/>
      <c r="D63" s="669"/>
      <c r="E63" s="669"/>
      <c r="F63" s="542"/>
      <c r="G63" s="44"/>
      <c r="H63" s="41"/>
    </row>
    <row r="64" spans="1:13">
      <c r="A64" s="662"/>
      <c r="B64" s="669"/>
      <c r="C64" s="669"/>
      <c r="D64" s="669"/>
      <c r="E64" s="669"/>
      <c r="F64" s="542"/>
      <c r="G64" s="44"/>
      <c r="H64" s="41"/>
    </row>
    <row r="65" spans="1:8">
      <c r="A65" s="662"/>
      <c r="B65" s="669"/>
      <c r="C65" s="669"/>
      <c r="D65" s="669"/>
      <c r="E65" s="669"/>
      <c r="F65" s="542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N535"/>
  <sheetViews>
    <sheetView topLeftCell="A10" zoomScaleNormal="100" zoomScaleSheetLayoutView="80" workbookViewId="0">
      <selection activeCell="L34" sqref="L34"/>
    </sheetView>
  </sheetViews>
  <sheetFormatPr defaultColWidth="9.28515625" defaultRowHeight="15.7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"ЮРИЙ ГАГАРИН"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4">
      <c r="A5" s="70" t="str">
        <f>CONCATENATE("ЕИК по БУЛСТАТ: ", pdeBulstat)</f>
        <v>ЕИК по БУЛСТАТ: 825203984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4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80" t="s">
        <v>453</v>
      </c>
      <c r="B8" s="683" t="s">
        <v>454</v>
      </c>
      <c r="C8" s="676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6" t="s">
        <v>460</v>
      </c>
      <c r="L8" s="676" t="s">
        <v>461</v>
      </c>
      <c r="M8" s="499"/>
      <c r="N8" s="500"/>
    </row>
    <row r="9" spans="1:14" s="501" customFormat="1" ht="31.5">
      <c r="A9" s="681"/>
      <c r="B9" s="684"/>
      <c r="C9" s="677"/>
      <c r="D9" s="679" t="s">
        <v>802</v>
      </c>
      <c r="E9" s="679" t="s">
        <v>456</v>
      </c>
      <c r="F9" s="503" t="s">
        <v>457</v>
      </c>
      <c r="G9" s="503"/>
      <c r="H9" s="503"/>
      <c r="I9" s="686" t="s">
        <v>458</v>
      </c>
      <c r="J9" s="686" t="s">
        <v>459</v>
      </c>
      <c r="K9" s="677"/>
      <c r="L9" s="677"/>
      <c r="M9" s="504" t="s">
        <v>801</v>
      </c>
      <c r="N9" s="500"/>
    </row>
    <row r="10" spans="1:14" s="501" customFormat="1" ht="31.5">
      <c r="A10" s="682"/>
      <c r="B10" s="685"/>
      <c r="C10" s="678"/>
      <c r="D10" s="679"/>
      <c r="E10" s="679"/>
      <c r="F10" s="502" t="s">
        <v>462</v>
      </c>
      <c r="G10" s="502" t="s">
        <v>463</v>
      </c>
      <c r="H10" s="502" t="s">
        <v>464</v>
      </c>
      <c r="I10" s="678"/>
      <c r="J10" s="678"/>
      <c r="K10" s="678"/>
      <c r="L10" s="678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>
      <c r="A13" s="515" t="s">
        <v>467</v>
      </c>
      <c r="B13" s="516" t="s">
        <v>468</v>
      </c>
      <c r="C13" s="552">
        <f>'1-Баланс'!H18</f>
        <v>1004</v>
      </c>
      <c r="D13" s="552">
        <f>'1-Баланс'!H20</f>
        <v>0</v>
      </c>
      <c r="E13" s="552">
        <f>'1-Баланс'!H21</f>
        <v>2535</v>
      </c>
      <c r="F13" s="552">
        <f>'1-Баланс'!H23</f>
        <v>446</v>
      </c>
      <c r="G13" s="552">
        <f>'1-Баланс'!H24</f>
        <v>0</v>
      </c>
      <c r="H13" s="553">
        <f>+'1-Баланс'!H25</f>
        <v>29442</v>
      </c>
      <c r="I13" s="552">
        <f>'1-Баланс'!H29+'1-Баланс'!H32</f>
        <v>48049</v>
      </c>
      <c r="J13" s="552">
        <f>'1-Баланс'!H30+'1-Баланс'!H33</f>
        <v>0</v>
      </c>
      <c r="K13" s="553"/>
      <c r="L13" s="552">
        <f>SUM(C13:K13)</f>
        <v>81476</v>
      </c>
      <c r="M13" s="554">
        <f>'1-Баланс'!H40</f>
        <v>0</v>
      </c>
      <c r="N13" s="157"/>
    </row>
    <row r="14" spans="1:14">
      <c r="A14" s="515" t="s">
        <v>469</v>
      </c>
      <c r="B14" s="518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t="shared" ref="L14:L34" si="1">SUM(C14:K14)</f>
        <v>0</v>
      </c>
      <c r="M14" s="305">
        <f t="shared" si="0"/>
        <v>0</v>
      </c>
      <c r="N14" s="160"/>
    </row>
    <row r="15" spans="1:14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1004</v>
      </c>
      <c r="D17" s="621">
        <f t="shared" ref="D17:M17" si="2">D13+D14</f>
        <v>0</v>
      </c>
      <c r="E17" s="621">
        <f t="shared" si="2"/>
        <v>2535</v>
      </c>
      <c r="F17" s="621">
        <f t="shared" si="2"/>
        <v>446</v>
      </c>
      <c r="G17" s="621">
        <f t="shared" si="2"/>
        <v>0</v>
      </c>
      <c r="H17" s="621">
        <f t="shared" si="2"/>
        <v>29442</v>
      </c>
      <c r="I17" s="621">
        <f t="shared" si="2"/>
        <v>48049</v>
      </c>
      <c r="J17" s="621">
        <f t="shared" si="2"/>
        <v>0</v>
      </c>
      <c r="K17" s="621">
        <f t="shared" si="2"/>
        <v>0</v>
      </c>
      <c r="L17" s="552">
        <f t="shared" si="1"/>
        <v>81476</v>
      </c>
      <c r="M17" s="622">
        <f t="shared" si="2"/>
        <v>0</v>
      </c>
      <c r="N17" s="160"/>
    </row>
    <row r="18" spans="1:14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3421</v>
      </c>
      <c r="J18" s="552">
        <f>+'1-Баланс'!G33</f>
        <v>0</v>
      </c>
      <c r="K18" s="553"/>
      <c r="L18" s="552">
        <f t="shared" si="1"/>
        <v>3421</v>
      </c>
      <c r="M18" s="606"/>
      <c r="N18" s="160"/>
    </row>
    <row r="19" spans="1:14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>
      <c r="A31" s="515" t="s">
        <v>501</v>
      </c>
      <c r="B31" s="516" t="s">
        <v>502</v>
      </c>
      <c r="C31" s="621">
        <f>C19+C22+C23+C26+C30+C29+C17+C18</f>
        <v>1004</v>
      </c>
      <c r="D31" s="621">
        <f t="shared" ref="D31:M31" si="6">D19+D22+D23+D26+D30+D29+D17+D18</f>
        <v>0</v>
      </c>
      <c r="E31" s="621">
        <f t="shared" si="6"/>
        <v>2535</v>
      </c>
      <c r="F31" s="621">
        <f t="shared" si="6"/>
        <v>446</v>
      </c>
      <c r="G31" s="621">
        <f t="shared" si="6"/>
        <v>0</v>
      </c>
      <c r="H31" s="621">
        <f t="shared" si="6"/>
        <v>29442</v>
      </c>
      <c r="I31" s="621">
        <f t="shared" si="6"/>
        <v>51470</v>
      </c>
      <c r="J31" s="621">
        <f t="shared" si="6"/>
        <v>0</v>
      </c>
      <c r="K31" s="621">
        <f t="shared" si="6"/>
        <v>0</v>
      </c>
      <c r="L31" s="552">
        <f t="shared" si="1"/>
        <v>84897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t="shared" ref="C34:K34" si="7">C31+C32+C33</f>
        <v>1004</v>
      </c>
      <c r="D34" s="555">
        <f t="shared" si="7"/>
        <v>0</v>
      </c>
      <c r="E34" s="555">
        <f t="shared" si="7"/>
        <v>2535</v>
      </c>
      <c r="F34" s="555">
        <f t="shared" si="7"/>
        <v>446</v>
      </c>
      <c r="G34" s="555">
        <f t="shared" si="7"/>
        <v>0</v>
      </c>
      <c r="H34" s="555">
        <f t="shared" si="7"/>
        <v>29442</v>
      </c>
      <c r="I34" s="555">
        <f t="shared" si="7"/>
        <v>51470</v>
      </c>
      <c r="J34" s="555">
        <f t="shared" si="7"/>
        <v>0</v>
      </c>
      <c r="K34" s="555">
        <f t="shared" si="7"/>
        <v>0</v>
      </c>
      <c r="L34" s="619">
        <f t="shared" si="1"/>
        <v>84897</v>
      </c>
      <c r="M34" s="556">
        <f>M31+M32+M33</f>
        <v>0</v>
      </c>
      <c r="N34" s="160"/>
    </row>
    <row r="35" spans="1:14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4">
      <c r="A38" s="660" t="s">
        <v>950</v>
      </c>
      <c r="B38" s="670" t="str">
        <f>pdeReportingDate</f>
        <v>29.08.2018 г. - неодитиран</v>
      </c>
      <c r="C38" s="670"/>
      <c r="D38" s="670"/>
      <c r="E38" s="670"/>
      <c r="F38" s="670"/>
      <c r="G38" s="670"/>
      <c r="H38" s="670"/>
      <c r="M38" s="160"/>
    </row>
    <row r="39" spans="1:14">
      <c r="A39" s="660"/>
      <c r="B39" s="51"/>
      <c r="C39" s="51"/>
      <c r="D39" s="51"/>
      <c r="E39" s="51"/>
      <c r="F39" s="51"/>
      <c r="G39" s="51"/>
      <c r="H39" s="51"/>
      <c r="M39" s="160"/>
    </row>
    <row r="40" spans="1:14">
      <c r="A40" s="661" t="s">
        <v>8</v>
      </c>
      <c r="B40" s="671" t="str">
        <f>authorName</f>
        <v>Красимира Харалампиева Стоева</v>
      </c>
      <c r="C40" s="671"/>
      <c r="D40" s="671"/>
      <c r="E40" s="671"/>
      <c r="F40" s="671"/>
      <c r="G40" s="671"/>
      <c r="H40" s="671"/>
      <c r="M40" s="160"/>
    </row>
    <row r="41" spans="1:14">
      <c r="A41" s="661"/>
      <c r="B41" s="75"/>
      <c r="C41" s="75"/>
      <c r="D41" s="75"/>
      <c r="E41" s="75"/>
      <c r="F41" s="75"/>
      <c r="G41" s="75"/>
      <c r="H41" s="75"/>
      <c r="M41" s="160"/>
    </row>
    <row r="42" spans="1:14">
      <c r="A42" s="661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4" ht="15.75" customHeight="1">
      <c r="A43" s="662"/>
      <c r="B43" s="673" t="str">
        <f>+Начална!B17</f>
        <v>Кирил Димитров Христов</v>
      </c>
      <c r="C43" s="669"/>
      <c r="D43" s="669"/>
      <c r="E43" s="669"/>
      <c r="F43" s="542"/>
      <c r="G43" s="44"/>
      <c r="H43" s="41"/>
      <c r="M43" s="160"/>
    </row>
    <row r="44" spans="1:14">
      <c r="A44" s="662"/>
      <c r="B44" s="669"/>
      <c r="C44" s="669"/>
      <c r="D44" s="669"/>
      <c r="E44" s="669"/>
      <c r="F44" s="542"/>
      <c r="G44" s="44"/>
      <c r="H44" s="41"/>
      <c r="M44" s="160"/>
    </row>
    <row r="45" spans="1:14">
      <c r="A45" s="662"/>
      <c r="B45" s="669"/>
      <c r="C45" s="669"/>
      <c r="D45" s="669"/>
      <c r="E45" s="669"/>
      <c r="F45" s="542"/>
      <c r="G45" s="44"/>
      <c r="H45" s="41"/>
      <c r="M45" s="160"/>
    </row>
    <row r="46" spans="1:14">
      <c r="A46" s="662"/>
      <c r="B46" s="669"/>
      <c r="C46" s="669"/>
      <c r="D46" s="669"/>
      <c r="E46" s="669"/>
      <c r="F46" s="542"/>
      <c r="G46" s="44"/>
      <c r="H46" s="41"/>
      <c r="M46" s="160"/>
    </row>
    <row r="47" spans="1:14">
      <c r="A47" s="662"/>
      <c r="B47" s="669"/>
      <c r="C47" s="669"/>
      <c r="D47" s="669"/>
      <c r="E47" s="669"/>
      <c r="F47" s="542"/>
      <c r="G47" s="44"/>
      <c r="H47" s="41"/>
      <c r="M47" s="160"/>
    </row>
    <row r="48" spans="1:14">
      <c r="A48" s="662"/>
      <c r="B48" s="669"/>
      <c r="C48" s="669"/>
      <c r="D48" s="669"/>
      <c r="E48" s="669"/>
      <c r="F48" s="542"/>
      <c r="G48" s="44"/>
      <c r="H48" s="41"/>
      <c r="M48" s="160"/>
    </row>
    <row r="49" spans="1:13">
      <c r="A49" s="662"/>
      <c r="B49" s="669"/>
      <c r="C49" s="669"/>
      <c r="D49" s="669"/>
      <c r="E49" s="669"/>
      <c r="F49" s="542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S225"/>
  <sheetViews>
    <sheetView topLeftCell="A16" zoomScale="85" zoomScaleNormal="85" zoomScaleSheetLayoutView="80" workbookViewId="0">
      <selection activeCell="K51" sqref="K5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4" width="10.7109375" style="38" customWidth="1"/>
    <col min="5" max="5" width="12.85546875" style="38" customWidth="1"/>
    <col min="6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9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9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9">
      <c r="A3" s="70" t="str">
        <f>CONCATENATE("на ",UPPER(pdeName))</f>
        <v>на "ЮРИЙ ГАГАРИН"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9">
      <c r="A4" s="70" t="str">
        <f>CONCATENATE("ЕИК по БУЛСТАТ: ", pdeBulstat)</f>
        <v>ЕИК по БУЛСТАТ: 825203984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9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9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9" s="119" customFormat="1">
      <c r="A7" s="691" t="s">
        <v>453</v>
      </c>
      <c r="B7" s="692"/>
      <c r="C7" s="695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7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7" t="s">
        <v>513</v>
      </c>
      <c r="R7" s="689" t="s">
        <v>514</v>
      </c>
    </row>
    <row r="8" spans="1:19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9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9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9">
      <c r="A11" s="329" t="s">
        <v>521</v>
      </c>
      <c r="B11" s="311" t="s">
        <v>522</v>
      </c>
      <c r="C11" s="143" t="s">
        <v>523</v>
      </c>
      <c r="D11" s="318">
        <v>3327</v>
      </c>
      <c r="E11" s="318"/>
      <c r="F11" s="318"/>
      <c r="G11" s="319">
        <f>D11+E11-F11</f>
        <v>3327</v>
      </c>
      <c r="H11" s="318"/>
      <c r="I11" s="318"/>
      <c r="J11" s="319">
        <f>G11+H11-I11</f>
        <v>3327</v>
      </c>
      <c r="K11" s="318"/>
      <c r="L11" s="318"/>
      <c r="M11" s="318"/>
      <c r="N11" s="319">
        <f>K11+L11-M11</f>
        <v>0</v>
      </c>
      <c r="O11" s="318"/>
      <c r="P11" s="318"/>
      <c r="Q11" s="319">
        <f t="shared" ref="Q11:Q27" si="0">N11+O11-P11</f>
        <v>0</v>
      </c>
      <c r="R11" s="330">
        <f t="shared" ref="R11:R27" si="1">J11-Q11</f>
        <v>3327</v>
      </c>
    </row>
    <row r="12" spans="1:19">
      <c r="A12" s="329" t="s">
        <v>524</v>
      </c>
      <c r="B12" s="311" t="s">
        <v>525</v>
      </c>
      <c r="C12" s="143" t="s">
        <v>526</v>
      </c>
      <c r="D12" s="318">
        <v>12833</v>
      </c>
      <c r="E12" s="318"/>
      <c r="F12" s="318"/>
      <c r="G12" s="319">
        <f t="shared" ref="G12:G41" si="2">D12+E12-F12</f>
        <v>12833</v>
      </c>
      <c r="H12" s="318"/>
      <c r="I12" s="318"/>
      <c r="J12" s="319">
        <f t="shared" ref="J12:J41" si="3">G12+H12-I12</f>
        <v>12833</v>
      </c>
      <c r="K12" s="318">
        <v>2220</v>
      </c>
      <c r="L12" s="318">
        <f>40+137</f>
        <v>177</v>
      </c>
      <c r="M12" s="318"/>
      <c r="N12" s="668">
        <f>K12+L12-M12</f>
        <v>2397</v>
      </c>
      <c r="O12" s="318"/>
      <c r="P12" s="318"/>
      <c r="Q12" s="319">
        <f t="shared" si="0"/>
        <v>2397</v>
      </c>
      <c r="R12" s="330">
        <f t="shared" si="1"/>
        <v>10436</v>
      </c>
      <c r="S12" s="667"/>
    </row>
    <row r="13" spans="1:19">
      <c r="A13" s="329" t="s">
        <v>527</v>
      </c>
      <c r="B13" s="311" t="s">
        <v>528</v>
      </c>
      <c r="C13" s="143" t="s">
        <v>529</v>
      </c>
      <c r="D13" s="318">
        <v>78116</v>
      </c>
      <c r="E13" s="318">
        <f>3+174</f>
        <v>177</v>
      </c>
      <c r="F13" s="318">
        <v>12</v>
      </c>
      <c r="G13" s="319">
        <f t="shared" si="2"/>
        <v>78281</v>
      </c>
      <c r="H13" s="318"/>
      <c r="I13" s="318">
        <v>3145</v>
      </c>
      <c r="J13" s="319">
        <f t="shared" si="3"/>
        <v>75136</v>
      </c>
      <c r="K13" s="318">
        <v>40763</v>
      </c>
      <c r="L13" s="318">
        <f>173+2945</f>
        <v>3118</v>
      </c>
      <c r="M13" s="318">
        <v>12</v>
      </c>
      <c r="N13" s="319">
        <f t="shared" ref="N13:N41" si="4">K13+L13-M13</f>
        <v>43869</v>
      </c>
      <c r="O13" s="318"/>
      <c r="P13" s="318"/>
      <c r="Q13" s="319">
        <f t="shared" si="0"/>
        <v>43869</v>
      </c>
      <c r="R13" s="330">
        <f t="shared" si="1"/>
        <v>31267</v>
      </c>
      <c r="S13" s="667"/>
    </row>
    <row r="14" spans="1:19">
      <c r="A14" s="329" t="s">
        <v>530</v>
      </c>
      <c r="B14" s="311" t="s">
        <v>531</v>
      </c>
      <c r="C14" s="143" t="s">
        <v>532</v>
      </c>
      <c r="D14" s="318">
        <v>4799</v>
      </c>
      <c r="E14" s="318">
        <v>140</v>
      </c>
      <c r="F14" s="318">
        <v>8</v>
      </c>
      <c r="G14" s="319">
        <f t="shared" si="2"/>
        <v>4931</v>
      </c>
      <c r="H14" s="318"/>
      <c r="I14" s="318"/>
      <c r="J14" s="319">
        <f t="shared" si="3"/>
        <v>4931</v>
      </c>
      <c r="K14" s="318">
        <v>3126</v>
      </c>
      <c r="L14" s="318">
        <f>49+57</f>
        <v>106</v>
      </c>
      <c r="M14" s="318"/>
      <c r="N14" s="319">
        <f t="shared" si="4"/>
        <v>3232</v>
      </c>
      <c r="O14" s="318"/>
      <c r="P14" s="318"/>
      <c r="Q14" s="319">
        <f t="shared" si="0"/>
        <v>3232</v>
      </c>
      <c r="R14" s="330">
        <f t="shared" si="1"/>
        <v>1699</v>
      </c>
      <c r="S14" s="667"/>
    </row>
    <row r="15" spans="1:19">
      <c r="A15" s="329" t="s">
        <v>533</v>
      </c>
      <c r="B15" s="311" t="s">
        <v>534</v>
      </c>
      <c r="C15" s="143" t="s">
        <v>535</v>
      </c>
      <c r="D15" s="318">
        <v>1580</v>
      </c>
      <c r="E15" s="318">
        <v>82</v>
      </c>
      <c r="F15" s="318"/>
      <c r="G15" s="319">
        <f t="shared" si="2"/>
        <v>1662</v>
      </c>
      <c r="H15" s="318"/>
      <c r="I15" s="318"/>
      <c r="J15" s="319">
        <f t="shared" si="3"/>
        <v>1662</v>
      </c>
      <c r="K15" s="318">
        <v>937</v>
      </c>
      <c r="L15" s="318">
        <f>6+53</f>
        <v>59</v>
      </c>
      <c r="M15" s="318"/>
      <c r="N15" s="319">
        <f t="shared" si="4"/>
        <v>996</v>
      </c>
      <c r="O15" s="318"/>
      <c r="P15" s="318"/>
      <c r="Q15" s="319">
        <f t="shared" si="0"/>
        <v>996</v>
      </c>
      <c r="R15" s="330">
        <f t="shared" si="1"/>
        <v>666</v>
      </c>
      <c r="S15" s="667"/>
    </row>
    <row r="16" spans="1:19">
      <c r="A16" s="351" t="s">
        <v>814</v>
      </c>
      <c r="B16" s="311" t="s">
        <v>536</v>
      </c>
      <c r="C16" s="143" t="s">
        <v>537</v>
      </c>
      <c r="D16" s="318">
        <v>999</v>
      </c>
      <c r="E16" s="318">
        <f>2+8</f>
        <v>10</v>
      </c>
      <c r="F16" s="318"/>
      <c r="G16" s="319">
        <f t="shared" si="2"/>
        <v>1009</v>
      </c>
      <c r="H16" s="318"/>
      <c r="I16" s="318"/>
      <c r="J16" s="319">
        <f t="shared" si="3"/>
        <v>1009</v>
      </c>
      <c r="K16" s="318">
        <v>811</v>
      </c>
      <c r="L16" s="318">
        <f>7+16</f>
        <v>23</v>
      </c>
      <c r="M16" s="318"/>
      <c r="N16" s="319">
        <f t="shared" si="4"/>
        <v>834</v>
      </c>
      <c r="O16" s="318"/>
      <c r="P16" s="318"/>
      <c r="Q16" s="319">
        <f t="shared" si="0"/>
        <v>834</v>
      </c>
      <c r="R16" s="330">
        <f t="shared" si="1"/>
        <v>175</v>
      </c>
      <c r="S16" s="667"/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2034</v>
      </c>
      <c r="E17" s="318">
        <v>249</v>
      </c>
      <c r="F17" s="318">
        <v>234</v>
      </c>
      <c r="G17" s="319">
        <f t="shared" si="2"/>
        <v>2049</v>
      </c>
      <c r="H17" s="318"/>
      <c r="I17" s="318"/>
      <c r="J17" s="319">
        <f t="shared" si="3"/>
        <v>2049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2049</v>
      </c>
    </row>
    <row r="18" spans="1:18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>
      <c r="A19" s="329"/>
      <c r="B19" s="312" t="s">
        <v>544</v>
      </c>
      <c r="C19" s="147" t="s">
        <v>545</v>
      </c>
      <c r="D19" s="320">
        <f>SUM(D11:D18)</f>
        <v>103688</v>
      </c>
      <c r="E19" s="320">
        <f>SUM(E11:E18)</f>
        <v>658</v>
      </c>
      <c r="F19" s="320">
        <f>SUM(F11:F18)</f>
        <v>254</v>
      </c>
      <c r="G19" s="319">
        <f t="shared" si="2"/>
        <v>104092</v>
      </c>
      <c r="H19" s="320">
        <f>SUM(H11:H18)</f>
        <v>0</v>
      </c>
      <c r="I19" s="320">
        <f>SUM(I11:I18)</f>
        <v>3145</v>
      </c>
      <c r="J19" s="319">
        <f t="shared" si="3"/>
        <v>100947</v>
      </c>
      <c r="K19" s="320">
        <f>SUM(K11:K18)</f>
        <v>47857</v>
      </c>
      <c r="L19" s="320">
        <f>SUM(L11:L18)</f>
        <v>3483</v>
      </c>
      <c r="M19" s="320">
        <f>SUM(M11:M18)</f>
        <v>12</v>
      </c>
      <c r="N19" s="319">
        <f t="shared" si="4"/>
        <v>51328</v>
      </c>
      <c r="O19" s="320">
        <f>SUM(O11:O18)</f>
        <v>0</v>
      </c>
      <c r="P19" s="320">
        <f>SUM(P11:P18)</f>
        <v>0</v>
      </c>
      <c r="Q19" s="319">
        <f t="shared" si="0"/>
        <v>51328</v>
      </c>
      <c r="R19" s="330">
        <f t="shared" si="1"/>
        <v>49619</v>
      </c>
    </row>
    <row r="20" spans="1:18">
      <c r="A20" s="331" t="s">
        <v>816</v>
      </c>
      <c r="B20" s="313" t="s">
        <v>546</v>
      </c>
      <c r="C20" s="147" t="s">
        <v>547</v>
      </c>
      <c r="D20" s="318">
        <v>10063</v>
      </c>
      <c r="E20" s="318"/>
      <c r="F20" s="318"/>
      <c r="G20" s="319">
        <f t="shared" si="2"/>
        <v>10063</v>
      </c>
      <c r="H20" s="318"/>
      <c r="I20" s="318"/>
      <c r="J20" s="319">
        <f t="shared" si="3"/>
        <v>10063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10063</v>
      </c>
    </row>
    <row r="21" spans="1:18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>
      <c r="A23" s="329" t="s">
        <v>521</v>
      </c>
      <c r="B23" s="311" t="s">
        <v>552</v>
      </c>
      <c r="C23" s="143" t="s">
        <v>553</v>
      </c>
      <c r="D23" s="318">
        <v>336</v>
      </c>
      <c r="E23" s="318">
        <v>4</v>
      </c>
      <c r="F23" s="318"/>
      <c r="G23" s="319">
        <f t="shared" si="2"/>
        <v>340</v>
      </c>
      <c r="H23" s="318"/>
      <c r="I23" s="318"/>
      <c r="J23" s="319">
        <f t="shared" si="3"/>
        <v>340</v>
      </c>
      <c r="K23" s="318">
        <v>305</v>
      </c>
      <c r="L23" s="318">
        <f>1+12</f>
        <v>13</v>
      </c>
      <c r="M23" s="318"/>
      <c r="N23" s="319">
        <f t="shared" si="4"/>
        <v>318</v>
      </c>
      <c r="O23" s="318"/>
      <c r="P23" s="318"/>
      <c r="Q23" s="319">
        <f t="shared" si="0"/>
        <v>318</v>
      </c>
      <c r="R23" s="330">
        <f t="shared" si="1"/>
        <v>22</v>
      </c>
    </row>
    <row r="24" spans="1:18">
      <c r="A24" s="329" t="s">
        <v>524</v>
      </c>
      <c r="B24" s="311" t="s">
        <v>554</v>
      </c>
      <c r="C24" s="143" t="s">
        <v>555</v>
      </c>
      <c r="D24" s="318">
        <v>1031</v>
      </c>
      <c r="E24" s="318">
        <v>1</v>
      </c>
      <c r="F24" s="318"/>
      <c r="G24" s="319">
        <f t="shared" si="2"/>
        <v>1032</v>
      </c>
      <c r="H24" s="318"/>
      <c r="I24" s="318"/>
      <c r="J24" s="319">
        <f t="shared" si="3"/>
        <v>1032</v>
      </c>
      <c r="K24" s="318">
        <v>901</v>
      </c>
      <c r="L24" s="318">
        <v>43</v>
      </c>
      <c r="M24" s="318"/>
      <c r="N24" s="319">
        <f t="shared" si="4"/>
        <v>944</v>
      </c>
      <c r="O24" s="318"/>
      <c r="P24" s="318"/>
      <c r="Q24" s="319">
        <f t="shared" si="0"/>
        <v>944</v>
      </c>
      <c r="R24" s="330">
        <f t="shared" si="1"/>
        <v>88</v>
      </c>
    </row>
    <row r="25" spans="1:18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>
        <v>0</v>
      </c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>
      <c r="A26" s="329" t="s">
        <v>530</v>
      </c>
      <c r="B26" s="148" t="s">
        <v>542</v>
      </c>
      <c r="C26" s="143" t="s">
        <v>558</v>
      </c>
      <c r="D26" s="318">
        <v>711</v>
      </c>
      <c r="E26" s="318">
        <v>2</v>
      </c>
      <c r="F26" s="318"/>
      <c r="G26" s="319">
        <f t="shared" si="2"/>
        <v>713</v>
      </c>
      <c r="H26" s="318"/>
      <c r="I26" s="318"/>
      <c r="J26" s="319">
        <f t="shared" si="3"/>
        <v>713</v>
      </c>
      <c r="K26" s="318">
        <v>461</v>
      </c>
      <c r="L26" s="318">
        <v>75</v>
      </c>
      <c r="M26" s="318"/>
      <c r="N26" s="319">
        <f t="shared" si="4"/>
        <v>536</v>
      </c>
      <c r="O26" s="318"/>
      <c r="P26" s="318"/>
      <c r="Q26" s="319">
        <f t="shared" si="0"/>
        <v>536</v>
      </c>
      <c r="R26" s="330">
        <f t="shared" si="1"/>
        <v>177</v>
      </c>
    </row>
    <row r="27" spans="1:18">
      <c r="A27" s="329"/>
      <c r="B27" s="312" t="s">
        <v>559</v>
      </c>
      <c r="C27" s="149" t="s">
        <v>560</v>
      </c>
      <c r="D27" s="322">
        <f>SUM(D23:D26)</f>
        <v>2078</v>
      </c>
      <c r="E27" s="322">
        <f t="shared" ref="E27:P27" si="5">SUM(E23:E26)</f>
        <v>7</v>
      </c>
      <c r="F27" s="322">
        <f t="shared" si="5"/>
        <v>0</v>
      </c>
      <c r="G27" s="323">
        <f t="shared" si="2"/>
        <v>2085</v>
      </c>
      <c r="H27" s="322">
        <f t="shared" si="5"/>
        <v>0</v>
      </c>
      <c r="I27" s="322">
        <f t="shared" si="5"/>
        <v>0</v>
      </c>
      <c r="J27" s="323">
        <f t="shared" si="3"/>
        <v>2085</v>
      </c>
      <c r="K27" s="322">
        <f t="shared" si="5"/>
        <v>1667</v>
      </c>
      <c r="L27" s="322">
        <f t="shared" si="5"/>
        <v>131</v>
      </c>
      <c r="M27" s="322">
        <f t="shared" si="5"/>
        <v>0</v>
      </c>
      <c r="N27" s="323">
        <f t="shared" si="4"/>
        <v>1798</v>
      </c>
      <c r="O27" s="322">
        <f t="shared" si="5"/>
        <v>0</v>
      </c>
      <c r="P27" s="322">
        <f t="shared" si="5"/>
        <v>0</v>
      </c>
      <c r="Q27" s="323">
        <f t="shared" si="0"/>
        <v>1798</v>
      </c>
      <c r="R27" s="333">
        <f t="shared" si="1"/>
        <v>287</v>
      </c>
    </row>
    <row r="28" spans="1:18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t="shared" ref="E29:P29" si="6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t="shared" ref="Q30:Q41" si="7">N30+O30-P30</f>
        <v>0</v>
      </c>
      <c r="R30" s="330">
        <f t="shared" ref="R30:R41" si="8">J30-Q30</f>
        <v>0</v>
      </c>
    </row>
    <row r="31" spans="1:18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t="shared" ref="E34:P34" si="9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>
      <c r="A40" s="329"/>
      <c r="B40" s="312" t="s">
        <v>577</v>
      </c>
      <c r="C40" s="147" t="s">
        <v>578</v>
      </c>
      <c r="D40" s="320">
        <f>D29+D34+D39</f>
        <v>0</v>
      </c>
      <c r="E40" s="320">
        <f t="shared" ref="E40:P40" si="1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>
      <c r="A41" s="331" t="s">
        <v>579</v>
      </c>
      <c r="B41" s="317" t="s">
        <v>580</v>
      </c>
      <c r="C41" s="147" t="s">
        <v>581</v>
      </c>
      <c r="D41" s="318">
        <v>364</v>
      </c>
      <c r="E41" s="318"/>
      <c r="F41" s="318"/>
      <c r="G41" s="319">
        <f t="shared" si="2"/>
        <v>364</v>
      </c>
      <c r="H41" s="318"/>
      <c r="I41" s="318"/>
      <c r="J41" s="319">
        <f t="shared" si="3"/>
        <v>364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364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116193</v>
      </c>
      <c r="E42" s="339">
        <f>E19+E20+E21+E27+E40+E41</f>
        <v>665</v>
      </c>
      <c r="F42" s="339">
        <f t="shared" ref="F42:R42" si="11">F19+F20+F21+F27+F40+F41</f>
        <v>254</v>
      </c>
      <c r="G42" s="339">
        <f t="shared" si="11"/>
        <v>116604</v>
      </c>
      <c r="H42" s="339">
        <f t="shared" si="11"/>
        <v>0</v>
      </c>
      <c r="I42" s="339">
        <f t="shared" si="11"/>
        <v>3145</v>
      </c>
      <c r="J42" s="339">
        <f t="shared" si="11"/>
        <v>113459</v>
      </c>
      <c r="K42" s="339">
        <f t="shared" si="11"/>
        <v>49524</v>
      </c>
      <c r="L42" s="339">
        <f t="shared" si="11"/>
        <v>3614</v>
      </c>
      <c r="M42" s="339">
        <f t="shared" si="11"/>
        <v>12</v>
      </c>
      <c r="N42" s="339">
        <f t="shared" si="11"/>
        <v>53126</v>
      </c>
      <c r="O42" s="339">
        <f t="shared" si="11"/>
        <v>0</v>
      </c>
      <c r="P42" s="339">
        <f t="shared" si="11"/>
        <v>0</v>
      </c>
      <c r="Q42" s="339">
        <f t="shared" si="11"/>
        <v>53126</v>
      </c>
      <c r="R42" s="340">
        <f t="shared" si="11"/>
        <v>60333</v>
      </c>
    </row>
    <row r="43" spans="1:18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>
      <c r="A45" s="490"/>
      <c r="B45" s="660" t="s">
        <v>950</v>
      </c>
      <c r="C45" s="670" t="str">
        <f>pdeReportingDate</f>
        <v>29.08.2018 г. - неодитиран</v>
      </c>
      <c r="D45" s="670"/>
      <c r="E45" s="670"/>
      <c r="F45" s="670"/>
      <c r="G45" s="670"/>
      <c r="H45" s="670"/>
      <c r="I45" s="670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1:18">
      <c r="B46" s="660"/>
      <c r="C46" s="51"/>
      <c r="D46" s="51"/>
      <c r="E46" s="51"/>
      <c r="F46" s="51"/>
      <c r="G46" s="51"/>
      <c r="H46" s="51"/>
      <c r="I46" s="51"/>
    </row>
    <row r="47" spans="1:18">
      <c r="B47" s="661" t="s">
        <v>8</v>
      </c>
      <c r="C47" s="671" t="str">
        <f>authorName</f>
        <v>Красимира Харалампиева Стоева</v>
      </c>
      <c r="D47" s="671"/>
      <c r="E47" s="671"/>
      <c r="F47" s="671"/>
      <c r="G47" s="671"/>
      <c r="H47" s="671"/>
      <c r="I47" s="671"/>
    </row>
    <row r="48" spans="1:18">
      <c r="B48" s="661"/>
      <c r="C48" s="75"/>
      <c r="D48" s="75"/>
      <c r="E48" s="75"/>
      <c r="F48" s="75"/>
      <c r="G48" s="75"/>
      <c r="H48" s="75"/>
      <c r="I48" s="75"/>
    </row>
    <row r="49" spans="2:9">
      <c r="B49" s="661" t="s">
        <v>894</v>
      </c>
      <c r="C49" s="672"/>
      <c r="D49" s="672"/>
      <c r="E49" s="672"/>
      <c r="F49" s="672"/>
      <c r="G49" s="672"/>
      <c r="H49" s="672"/>
      <c r="I49" s="672"/>
    </row>
    <row r="50" spans="2:9">
      <c r="B50" s="662"/>
      <c r="C50" s="673" t="str">
        <f>+Начална!B17</f>
        <v>Кирил Димитров Христов</v>
      </c>
      <c r="D50" s="669"/>
      <c r="E50" s="669"/>
      <c r="F50" s="669"/>
      <c r="G50" s="542"/>
      <c r="H50" s="44"/>
      <c r="I50" s="41"/>
    </row>
    <row r="51" spans="2:9">
      <c r="B51" s="662"/>
      <c r="C51" s="669"/>
      <c r="D51" s="669"/>
      <c r="E51" s="669"/>
      <c r="F51" s="669"/>
      <c r="G51" s="542"/>
      <c r="H51" s="44"/>
      <c r="I51" s="41"/>
    </row>
    <row r="52" spans="2:9">
      <c r="B52" s="662"/>
      <c r="C52" s="669"/>
      <c r="D52" s="669"/>
      <c r="E52" s="669"/>
      <c r="F52" s="669"/>
      <c r="G52" s="542"/>
      <c r="H52" s="44"/>
      <c r="I52" s="41"/>
    </row>
    <row r="53" spans="2:9">
      <c r="D53" s="145"/>
      <c r="E53" s="145"/>
      <c r="F53" s="145"/>
    </row>
    <row r="54" spans="2:9">
      <c r="D54" s="145"/>
      <c r="E54" s="145"/>
      <c r="F54" s="145"/>
    </row>
    <row r="55" spans="2:9">
      <c r="D55" s="145"/>
      <c r="E55" s="145"/>
      <c r="F55" s="145"/>
    </row>
    <row r="56" spans="2:9">
      <c r="D56" s="145"/>
      <c r="E56" s="145"/>
      <c r="F56" s="145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E61" s="145"/>
      <c r="F61" s="145"/>
    </row>
    <row r="62" spans="2:9">
      <c r="E62" s="145"/>
      <c r="F62" s="145"/>
    </row>
    <row r="63" spans="2:9">
      <c r="E63" s="145"/>
      <c r="F63" s="145"/>
    </row>
    <row r="64" spans="2:9">
      <c r="E64" s="145"/>
      <c r="F64" s="145"/>
    </row>
    <row r="65" spans="5:6">
      <c r="E65" s="145"/>
      <c r="F65" s="145"/>
    </row>
    <row r="66" spans="5:6">
      <c r="E66" s="145"/>
      <c r="F66" s="145"/>
    </row>
    <row r="67" spans="5:6">
      <c r="E67" s="145"/>
      <c r="F67" s="145"/>
    </row>
    <row r="68" spans="5:6">
      <c r="E68" s="145"/>
      <c r="F68" s="145"/>
    </row>
    <row r="69" spans="5:6">
      <c r="E69" s="145"/>
      <c r="F69" s="145"/>
    </row>
    <row r="70" spans="5:6">
      <c r="E70" s="145"/>
      <c r="F70" s="145"/>
    </row>
    <row r="71" spans="5:6">
      <c r="E71" s="145"/>
      <c r="F71" s="145"/>
    </row>
    <row r="72" spans="5:6">
      <c r="E72" s="145"/>
      <c r="F72" s="145"/>
    </row>
    <row r="73" spans="5:6">
      <c r="E73" s="145"/>
      <c r="F73" s="145"/>
    </row>
    <row r="74" spans="5:6">
      <c r="E74" s="145"/>
      <c r="F74" s="145"/>
    </row>
    <row r="75" spans="5:6">
      <c r="E75" s="145"/>
      <c r="F75" s="145"/>
    </row>
    <row r="76" spans="5:6">
      <c r="E76" s="145"/>
      <c r="F76" s="145"/>
    </row>
    <row r="77" spans="5:6">
      <c r="E77" s="145"/>
      <c r="F77" s="145"/>
    </row>
    <row r="78" spans="5:6">
      <c r="E78" s="145"/>
      <c r="F78" s="145"/>
    </row>
    <row r="79" spans="5:6">
      <c r="E79" s="145"/>
      <c r="F79" s="145"/>
    </row>
    <row r="80" spans="5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</sheetData>
  <sheetProtection insertRows="0"/>
  <mergeCells count="11">
    <mergeCell ref="C52:F52"/>
    <mergeCell ref="Q7:Q8"/>
    <mergeCell ref="R7:R8"/>
    <mergeCell ref="A7:B8"/>
    <mergeCell ref="C7:C8"/>
    <mergeCell ref="J7:J8"/>
    <mergeCell ref="C45:I45"/>
    <mergeCell ref="C47:I47"/>
    <mergeCell ref="C49:I49"/>
    <mergeCell ref="C50:F50"/>
    <mergeCell ref="C51:F51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:F26 H20:I21 K20:M21 O20:P21 O23:P26 H23:I26 D20:F21 K23:M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122"/>
  <sheetViews>
    <sheetView topLeftCell="A52" zoomScale="85" zoomScaleNormal="85" zoomScaleSheetLayoutView="70" workbookViewId="0">
      <selection activeCell="O76" sqref="O76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"ЮРИЙ ГАГАРИН"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825203984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30.06.2018 г.</v>
      </c>
      <c r="B5" s="478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00" t="s">
        <v>453</v>
      </c>
      <c r="B8" s="702" t="s">
        <v>11</v>
      </c>
      <c r="C8" s="698" t="s">
        <v>587</v>
      </c>
      <c r="D8" s="355" t="s">
        <v>588</v>
      </c>
      <c r="E8" s="356"/>
      <c r="F8" s="118"/>
    </row>
    <row r="9" spans="1:6" s="119" customFormat="1">
      <c r="A9" s="701"/>
      <c r="B9" s="703"/>
      <c r="C9" s="699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>
      <c r="A12" s="363" t="s">
        <v>593</v>
      </c>
      <c r="B12" s="354"/>
      <c r="C12" s="373"/>
      <c r="D12" s="373"/>
      <c r="E12" s="364"/>
      <c r="F12" s="124"/>
    </row>
    <row r="13" spans="1:6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>
      <c r="A14" s="360" t="s">
        <v>596</v>
      </c>
      <c r="B14" s="126" t="s">
        <v>597</v>
      </c>
      <c r="C14" s="358">
        <f>+'1-Баланс'!C48</f>
        <v>0</v>
      </c>
      <c r="D14" s="358"/>
      <c r="E14" s="359">
        <f t="shared" ref="E14:E44" si="0">C14-D14</f>
        <v>0</v>
      </c>
      <c r="F14" s="124"/>
    </row>
    <row r="15" spans="1:6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>
      <c r="A18" s="360" t="s">
        <v>604</v>
      </c>
      <c r="B18" s="126" t="s">
        <v>605</v>
      </c>
      <c r="C18" s="352">
        <f>+C19+C20</f>
        <v>10515</v>
      </c>
      <c r="D18" s="352">
        <f>+D19+D20</f>
        <v>0</v>
      </c>
      <c r="E18" s="359">
        <f t="shared" si="0"/>
        <v>10515</v>
      </c>
      <c r="F18" s="124"/>
    </row>
    <row r="19" spans="1:6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>
      <c r="A20" s="360" t="s">
        <v>600</v>
      </c>
      <c r="B20" s="126" t="s">
        <v>608</v>
      </c>
      <c r="C20" s="358">
        <f>+'1-Баланс'!C51</f>
        <v>10515</v>
      </c>
      <c r="D20" s="358"/>
      <c r="E20" s="359">
        <f t="shared" si="0"/>
        <v>10515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10515</v>
      </c>
      <c r="D21" s="430">
        <f>D13+D17+D18</f>
        <v>0</v>
      </c>
      <c r="E21" s="431">
        <f>E13+E17+E18</f>
        <v>10515</v>
      </c>
      <c r="F21" s="124"/>
    </row>
    <row r="22" spans="1:6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>
      <c r="A23" s="360" t="s">
        <v>612</v>
      </c>
      <c r="B23" s="123" t="s">
        <v>613</v>
      </c>
      <c r="C23" s="433">
        <f>+'1-Баланс'!C55</f>
        <v>577</v>
      </c>
      <c r="D23" s="433"/>
      <c r="E23" s="432">
        <f t="shared" si="0"/>
        <v>577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>
      <c r="A25" s="369" t="s">
        <v>614</v>
      </c>
      <c r="B25" s="376"/>
      <c r="C25" s="370"/>
      <c r="D25" s="371"/>
      <c r="E25" s="372"/>
      <c r="F25" s="124"/>
    </row>
    <row r="26" spans="1:6">
      <c r="A26" s="360" t="s">
        <v>615</v>
      </c>
      <c r="B26" s="126" t="s">
        <v>616</v>
      </c>
      <c r="C26" s="352">
        <f>SUM(C27:C29)</f>
        <v>84</v>
      </c>
      <c r="D26" s="352">
        <f>SUM(D27:D29)</f>
        <v>84</v>
      </c>
      <c r="E26" s="359">
        <f>SUM(E27:E29)</f>
        <v>0</v>
      </c>
      <c r="F26" s="124"/>
    </row>
    <row r="27" spans="1:6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>
      <c r="A29" s="360" t="s">
        <v>621</v>
      </c>
      <c r="B29" s="126" t="s">
        <v>622</v>
      </c>
      <c r="C29" s="358">
        <f>+'1-Баланс'!C68</f>
        <v>84</v>
      </c>
      <c r="D29" s="358">
        <f t="shared" ref="D29:D31" si="1">+C29</f>
        <v>84</v>
      </c>
      <c r="E29" s="359">
        <f t="shared" si="0"/>
        <v>0</v>
      </c>
      <c r="F29" s="124"/>
    </row>
    <row r="30" spans="1:6">
      <c r="A30" s="360" t="s">
        <v>623</v>
      </c>
      <c r="B30" s="126" t="s">
        <v>624</v>
      </c>
      <c r="C30" s="358">
        <f>+'1-Баланс'!C69</f>
        <v>37627</v>
      </c>
      <c r="D30" s="358">
        <f t="shared" si="1"/>
        <v>37627</v>
      </c>
      <c r="E30" s="359">
        <f t="shared" si="0"/>
        <v>0</v>
      </c>
      <c r="F30" s="124"/>
    </row>
    <row r="31" spans="1:6">
      <c r="A31" s="360" t="s">
        <v>625</v>
      </c>
      <c r="B31" s="126" t="s">
        <v>626</v>
      </c>
      <c r="C31" s="358">
        <f>+'1-Баланс'!C70</f>
        <v>529</v>
      </c>
      <c r="D31" s="358">
        <f t="shared" si="1"/>
        <v>529</v>
      </c>
      <c r="E31" s="359">
        <f t="shared" si="0"/>
        <v>0</v>
      </c>
      <c r="F31" s="124"/>
    </row>
    <row r="32" spans="1:6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27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27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27">
      <c r="A35" s="360" t="s">
        <v>633</v>
      </c>
      <c r="B35" s="126" t="s">
        <v>634</v>
      </c>
      <c r="C35" s="352">
        <f>SUM(C36:C39)</f>
        <v>533</v>
      </c>
      <c r="D35" s="352">
        <f>SUM(D36:D39)</f>
        <v>533</v>
      </c>
      <c r="E35" s="359">
        <f>SUM(E36:E39)</f>
        <v>0</v>
      </c>
      <c r="F35" s="124"/>
    </row>
    <row r="36" spans="1:27">
      <c r="A36" s="360" t="s">
        <v>635</v>
      </c>
      <c r="B36" s="126" t="s">
        <v>636</v>
      </c>
      <c r="C36" s="358">
        <v>90</v>
      </c>
      <c r="D36" s="358">
        <f>+C36</f>
        <v>90</v>
      </c>
      <c r="E36" s="359">
        <f t="shared" si="0"/>
        <v>0</v>
      </c>
      <c r="F36" s="124"/>
    </row>
    <row r="37" spans="1:27">
      <c r="A37" s="360" t="s">
        <v>637</v>
      </c>
      <c r="B37" s="126" t="s">
        <v>638</v>
      </c>
      <c r="C37" s="358">
        <f>+'1-Баланс'!C73-C36</f>
        <v>443</v>
      </c>
      <c r="D37" s="358">
        <f>+C37</f>
        <v>443</v>
      </c>
      <c r="E37" s="359">
        <f t="shared" si="0"/>
        <v>0</v>
      </c>
      <c r="F37" s="124"/>
    </row>
    <row r="38" spans="1:27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27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27">
      <c r="A40" s="360" t="s">
        <v>643</v>
      </c>
      <c r="B40" s="126" t="s">
        <v>644</v>
      </c>
      <c r="C40" s="352">
        <f>SUM(C41:C44)</f>
        <v>3328</v>
      </c>
      <c r="D40" s="352">
        <f>SUM(D41:D44)</f>
        <v>3328</v>
      </c>
      <c r="E40" s="359">
        <f>SUM(E41:E44)</f>
        <v>0</v>
      </c>
      <c r="F40" s="124"/>
    </row>
    <row r="41" spans="1:27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27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27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27">
      <c r="A44" s="360" t="s">
        <v>651</v>
      </c>
      <c r="B44" s="126" t="s">
        <v>652</v>
      </c>
      <c r="C44" s="358">
        <f>+'1-Баланс'!C75</f>
        <v>3328</v>
      </c>
      <c r="D44" s="358">
        <f>+C44</f>
        <v>3328</v>
      </c>
      <c r="E44" s="359">
        <f t="shared" si="0"/>
        <v>0</v>
      </c>
      <c r="F44" s="124"/>
    </row>
    <row r="45" spans="1:27" ht="16.5" thickBot="1">
      <c r="A45" s="381" t="s">
        <v>653</v>
      </c>
      <c r="B45" s="382" t="s">
        <v>654</v>
      </c>
      <c r="C45" s="428">
        <f>C26+C30+C31+C33+C32+C34+C35+C40</f>
        <v>42101</v>
      </c>
      <c r="D45" s="428">
        <f>D26+D30+D31+D33+D32+D34+D35+D40</f>
        <v>42101</v>
      </c>
      <c r="E45" s="429">
        <f>E26+E30+E31+E33+E32+E34+E35+E40</f>
        <v>0</v>
      </c>
      <c r="F45" s="124"/>
    </row>
    <row r="46" spans="1:27" ht="16.5" thickBot="1">
      <c r="A46" s="383" t="s">
        <v>655</v>
      </c>
      <c r="B46" s="384" t="s">
        <v>656</v>
      </c>
      <c r="C46" s="434">
        <f>C45+C23+C21+C11</f>
        <v>53193</v>
      </c>
      <c r="D46" s="434">
        <f>D45+D23+D21+D11</f>
        <v>42101</v>
      </c>
      <c r="E46" s="435">
        <f>E45+E23+E21+E11</f>
        <v>11092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5" t="s">
        <v>659</v>
      </c>
      <c r="E50" s="355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>
      <c r="A53" s="363" t="s">
        <v>661</v>
      </c>
      <c r="B53" s="395"/>
      <c r="C53" s="396"/>
      <c r="D53" s="396"/>
      <c r="E53" s="396"/>
      <c r="F53" s="397"/>
    </row>
    <row r="54" spans="1:6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0" t="s">
        <v>666</v>
      </c>
      <c r="B56" s="126" t="s">
        <v>667</v>
      </c>
      <c r="C56" s="188"/>
      <c r="D56" s="188"/>
      <c r="E56" s="127">
        <f t="shared" ref="E56:E97" si="2">C56-D56</f>
        <v>0</v>
      </c>
      <c r="F56" s="187"/>
    </row>
    <row r="57" spans="1:6">
      <c r="A57" s="360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11315</v>
      </c>
      <c r="D58" s="129">
        <f>D59+D61</f>
        <v>0</v>
      </c>
      <c r="E58" s="127">
        <f t="shared" si="2"/>
        <v>11315</v>
      </c>
      <c r="F58" s="388">
        <f>F59+F61</f>
        <v>0</v>
      </c>
    </row>
    <row r="59" spans="1:6">
      <c r="A59" s="360" t="s">
        <v>671</v>
      </c>
      <c r="B59" s="126" t="s">
        <v>672</v>
      </c>
      <c r="C59" s="188">
        <v>5000</v>
      </c>
      <c r="D59" s="188"/>
      <c r="E59" s="127">
        <f t="shared" si="2"/>
        <v>5000</v>
      </c>
      <c r="F59" s="187"/>
    </row>
    <row r="60" spans="1:6">
      <c r="A60" s="389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>
      <c r="A61" s="389" t="s">
        <v>675</v>
      </c>
      <c r="B61" s="126" t="s">
        <v>676</v>
      </c>
      <c r="C61" s="188">
        <f>+'1-Баланс'!G45-C59</f>
        <v>6315</v>
      </c>
      <c r="D61" s="188"/>
      <c r="E61" s="127">
        <f t="shared" si="2"/>
        <v>6315</v>
      </c>
      <c r="F61" s="187"/>
    </row>
    <row r="62" spans="1:6">
      <c r="A62" s="389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>
      <c r="A63" s="360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>
      <c r="A64" s="360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>
      <c r="A65" s="360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>
      <c r="A66" s="360" t="s">
        <v>682</v>
      </c>
      <c r="B66" s="126" t="s">
        <v>683</v>
      </c>
      <c r="C66" s="188">
        <f>+'1-Баланс'!G52+'1-Баланс'!G55</f>
        <v>2994</v>
      </c>
      <c r="D66" s="188"/>
      <c r="E66" s="127">
        <f t="shared" si="2"/>
        <v>2994</v>
      </c>
      <c r="F66" s="187"/>
    </row>
    <row r="67" spans="1:6">
      <c r="A67" s="360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14309</v>
      </c>
      <c r="D68" s="425">
        <f>D54+D58+D63+D64+D65+D66</f>
        <v>0</v>
      </c>
      <c r="E68" s="426">
        <f t="shared" si="2"/>
        <v>14309</v>
      </c>
      <c r="F68" s="427">
        <f>F54+F58+F63+F64+F65+F66</f>
        <v>0</v>
      </c>
    </row>
    <row r="69" spans="1:6">
      <c r="A69" s="369" t="s">
        <v>688</v>
      </c>
      <c r="B69" s="120"/>
      <c r="C69" s="392"/>
      <c r="D69" s="392"/>
      <c r="E69" s="393"/>
      <c r="F69" s="394"/>
    </row>
    <row r="70" spans="1:6">
      <c r="A70" s="360" t="s">
        <v>689</v>
      </c>
      <c r="B70" s="134" t="s">
        <v>690</v>
      </c>
      <c r="C70" s="188"/>
      <c r="D70" s="188"/>
      <c r="E70" s="127">
        <f t="shared" si="2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>
      <c r="A72" s="363" t="s">
        <v>691</v>
      </c>
      <c r="B72" s="395"/>
      <c r="C72" s="404"/>
      <c r="D72" s="404"/>
      <c r="E72" s="405"/>
      <c r="F72" s="406"/>
    </row>
    <row r="73" spans="1:6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>
      <c r="A74" s="360" t="s">
        <v>693</v>
      </c>
      <c r="B74" s="126" t="s">
        <v>694</v>
      </c>
      <c r="C74" s="188">
        <f>+'1-Баланс'!G62</f>
        <v>0</v>
      </c>
      <c r="D74" s="188">
        <f>+C74</f>
        <v>0</v>
      </c>
      <c r="E74" s="127">
        <f t="shared" si="2"/>
        <v>0</v>
      </c>
      <c r="F74" s="187"/>
    </row>
    <row r="75" spans="1:6">
      <c r="A75" s="360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>
      <c r="A76" s="391" t="s">
        <v>697</v>
      </c>
      <c r="B76" s="126" t="s">
        <v>698</v>
      </c>
      <c r="C76" s="188"/>
      <c r="D76" s="188">
        <f t="shared" ref="D76" si="3">+C76</f>
        <v>0</v>
      </c>
      <c r="E76" s="127">
        <f t="shared" si="2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5274</v>
      </c>
      <c r="D77" s="129">
        <f>D78+D80</f>
        <v>5274</v>
      </c>
      <c r="E77" s="129">
        <f>E78+E80</f>
        <v>0</v>
      </c>
      <c r="F77" s="388">
        <f>F78+F80</f>
        <v>0</v>
      </c>
    </row>
    <row r="78" spans="1:6">
      <c r="A78" s="360" t="s">
        <v>700</v>
      </c>
      <c r="B78" s="126" t="s">
        <v>701</v>
      </c>
      <c r="C78" s="188">
        <f>+'1-Баланс'!G59</f>
        <v>5274</v>
      </c>
      <c r="D78" s="188">
        <f>+C78</f>
        <v>5274</v>
      </c>
      <c r="E78" s="127">
        <f t="shared" si="2"/>
        <v>0</v>
      </c>
      <c r="F78" s="187"/>
    </row>
    <row r="79" spans="1:6">
      <c r="A79" s="360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>
      <c r="A80" s="360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>
      <c r="A81" s="360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>
      <c r="A82" s="360" t="s">
        <v>707</v>
      </c>
      <c r="B82" s="126" t="s">
        <v>708</v>
      </c>
      <c r="C82" s="129">
        <f>SUM(C83:C86)</f>
        <v>2108</v>
      </c>
      <c r="D82" s="129">
        <f>SUM(D83:D86)</f>
        <v>2108</v>
      </c>
      <c r="E82" s="129">
        <f>SUM(E83:E86)</f>
        <v>0</v>
      </c>
      <c r="F82" s="388">
        <f>SUM(F83:F86)</f>
        <v>0</v>
      </c>
    </row>
    <row r="83" spans="1:6">
      <c r="A83" s="360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>
      <c r="A84" s="360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60" t="s">
        <v>713</v>
      </c>
      <c r="B85" s="126" t="s">
        <v>714</v>
      </c>
      <c r="C85" s="188">
        <f>+'1-Баланс'!G60</f>
        <v>2108</v>
      </c>
      <c r="D85" s="188">
        <f>+C85</f>
        <v>2108</v>
      </c>
      <c r="E85" s="127">
        <f t="shared" si="2"/>
        <v>0</v>
      </c>
      <c r="F85" s="187"/>
    </row>
    <row r="86" spans="1:6">
      <c r="A86" s="360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>
      <c r="A87" s="360" t="s">
        <v>717</v>
      </c>
      <c r="B87" s="126" t="s">
        <v>718</v>
      </c>
      <c r="C87" s="125">
        <f>SUM(C88:C92)+C96</f>
        <v>13171</v>
      </c>
      <c r="D87" s="125">
        <f>SUM(D88:D92)+D96</f>
        <v>13171</v>
      </c>
      <c r="E87" s="125">
        <f>SUM(E88:E92)+E96</f>
        <v>0</v>
      </c>
      <c r="F87" s="387">
        <f>SUM(F88:F92)+F96</f>
        <v>0</v>
      </c>
    </row>
    <row r="88" spans="1:6">
      <c r="A88" s="360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>
      <c r="A89" s="360" t="s">
        <v>721</v>
      </c>
      <c r="B89" s="126" t="s">
        <v>722</v>
      </c>
      <c r="C89" s="188">
        <f>+'1-Баланс'!G64</f>
        <v>10266</v>
      </c>
      <c r="D89" s="188">
        <f>+C89</f>
        <v>10266</v>
      </c>
      <c r="E89" s="127">
        <f t="shared" si="2"/>
        <v>0</v>
      </c>
      <c r="F89" s="187"/>
    </row>
    <row r="90" spans="1:6">
      <c r="A90" s="360" t="s">
        <v>723</v>
      </c>
      <c r="B90" s="126" t="s">
        <v>724</v>
      </c>
      <c r="C90" s="188">
        <f>+'1-Баланс'!G65</f>
        <v>916</v>
      </c>
      <c r="D90" s="188">
        <f>+C90</f>
        <v>916</v>
      </c>
      <c r="E90" s="127">
        <f t="shared" si="2"/>
        <v>0</v>
      </c>
      <c r="F90" s="187"/>
    </row>
    <row r="91" spans="1:6">
      <c r="A91" s="360" t="s">
        <v>725</v>
      </c>
      <c r="B91" s="126" t="s">
        <v>726</v>
      </c>
      <c r="C91" s="188">
        <f>+'1-Баланс'!G66</f>
        <v>1108</v>
      </c>
      <c r="D91" s="188">
        <f>+C91</f>
        <v>1108</v>
      </c>
      <c r="E91" s="127">
        <f t="shared" si="2"/>
        <v>0</v>
      </c>
      <c r="F91" s="187"/>
    </row>
    <row r="92" spans="1:6">
      <c r="A92" s="360" t="s">
        <v>727</v>
      </c>
      <c r="B92" s="126" t="s">
        <v>728</v>
      </c>
      <c r="C92" s="129">
        <f>SUM(C93:C95)</f>
        <v>444</v>
      </c>
      <c r="D92" s="129">
        <f>SUM(D93:D95)</f>
        <v>444</v>
      </c>
      <c r="E92" s="129">
        <f>SUM(E93:E95)</f>
        <v>0</v>
      </c>
      <c r="F92" s="388">
        <f>SUM(F93:F95)</f>
        <v>0</v>
      </c>
    </row>
    <row r="93" spans="1:6">
      <c r="A93" s="360" t="s">
        <v>729</v>
      </c>
      <c r="B93" s="126" t="s">
        <v>730</v>
      </c>
      <c r="C93" s="188"/>
      <c r="D93" s="188">
        <f>+C93</f>
        <v>0</v>
      </c>
      <c r="E93" s="127">
        <f t="shared" si="2"/>
        <v>0</v>
      </c>
      <c r="F93" s="187"/>
    </row>
    <row r="94" spans="1:6">
      <c r="A94" s="360" t="s">
        <v>637</v>
      </c>
      <c r="B94" s="126" t="s">
        <v>731</v>
      </c>
      <c r="C94" s="188">
        <v>118</v>
      </c>
      <c r="D94" s="188">
        <f>+C94</f>
        <v>118</v>
      </c>
      <c r="E94" s="127">
        <f t="shared" si="2"/>
        <v>0</v>
      </c>
      <c r="F94" s="187"/>
    </row>
    <row r="95" spans="1:6">
      <c r="A95" s="360" t="s">
        <v>641</v>
      </c>
      <c r="B95" s="126" t="s">
        <v>732</v>
      </c>
      <c r="C95" s="188">
        <f>+'1-Баланс'!G68-C93-C94</f>
        <v>326</v>
      </c>
      <c r="D95" s="188">
        <f>+C95</f>
        <v>326</v>
      </c>
      <c r="E95" s="127">
        <f t="shared" si="2"/>
        <v>0</v>
      </c>
      <c r="F95" s="187"/>
    </row>
    <row r="96" spans="1:6">
      <c r="A96" s="360" t="s">
        <v>733</v>
      </c>
      <c r="B96" s="126" t="s">
        <v>734</v>
      </c>
      <c r="C96" s="188">
        <f>+'1-Баланс'!G67</f>
        <v>437</v>
      </c>
      <c r="D96" s="188">
        <f>+C96</f>
        <v>437</v>
      </c>
      <c r="E96" s="127">
        <f t="shared" si="2"/>
        <v>0</v>
      </c>
      <c r="F96" s="187"/>
    </row>
    <row r="97" spans="1:27">
      <c r="A97" s="360" t="s">
        <v>735</v>
      </c>
      <c r="B97" s="126" t="s">
        <v>736</v>
      </c>
      <c r="C97" s="188">
        <f>+'1-Баланс'!G69+'1-Баланс'!G70</f>
        <v>3107</v>
      </c>
      <c r="D97" s="188">
        <f>+C97</f>
        <v>3107</v>
      </c>
      <c r="E97" s="127">
        <f t="shared" si="2"/>
        <v>0</v>
      </c>
      <c r="F97" s="187"/>
    </row>
    <row r="98" spans="1:27" ht="16.5" thickBot="1">
      <c r="A98" s="374" t="s">
        <v>737</v>
      </c>
      <c r="B98" s="375" t="s">
        <v>738</v>
      </c>
      <c r="C98" s="423">
        <f>C87+C82+C77+C73+C97</f>
        <v>23660</v>
      </c>
      <c r="D98" s="423">
        <f>D87+D82+D77+D73+D97</f>
        <v>23660</v>
      </c>
      <c r="E98" s="423">
        <f>E87+E82+E77+E73+E97</f>
        <v>0</v>
      </c>
      <c r="F98" s="424">
        <f>F87+F82+F77+F73+F97</f>
        <v>0</v>
      </c>
    </row>
    <row r="99" spans="1:27" ht="16.5" thickBot="1">
      <c r="A99" s="402" t="s">
        <v>739</v>
      </c>
      <c r="B99" s="403" t="s">
        <v>740</v>
      </c>
      <c r="C99" s="417">
        <f>C98+C70+C68</f>
        <v>37969</v>
      </c>
      <c r="D99" s="417">
        <f>D98+D70+D68</f>
        <v>23660</v>
      </c>
      <c r="E99" s="417">
        <f>E98+E70+E68</f>
        <v>14309</v>
      </c>
      <c r="F99" s="418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27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27">
      <c r="A104" s="409" t="s">
        <v>746</v>
      </c>
      <c r="B104" s="410" t="s">
        <v>747</v>
      </c>
      <c r="C104" s="207">
        <v>525</v>
      </c>
      <c r="D104" s="207"/>
      <c r="E104" s="207"/>
      <c r="F104" s="411">
        <f>C104+D104-E104</f>
        <v>525</v>
      </c>
    </row>
    <row r="105" spans="1:27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27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27" ht="16.5" thickBot="1">
      <c r="A107" s="408" t="s">
        <v>752</v>
      </c>
      <c r="B107" s="414" t="s">
        <v>753</v>
      </c>
      <c r="C107" s="415">
        <f>SUM(C104:C106)</f>
        <v>525</v>
      </c>
      <c r="D107" s="415">
        <f>SUM(D104:D106)</f>
        <v>0</v>
      </c>
      <c r="E107" s="415">
        <f>SUM(E104:E106)</f>
        <v>0</v>
      </c>
      <c r="F107" s="416">
        <f>SUM(F104:F106)</f>
        <v>525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60" t="s">
        <v>950</v>
      </c>
      <c r="B111" s="670" t="str">
        <f>pdeReportingDate</f>
        <v>29.08.2018 г. - неодитиран</v>
      </c>
      <c r="C111" s="670"/>
      <c r="D111" s="670"/>
      <c r="E111" s="670"/>
      <c r="F111" s="670"/>
      <c r="G111" s="51"/>
      <c r="H111" s="51"/>
    </row>
    <row r="112" spans="1:27">
      <c r="A112" s="660"/>
      <c r="B112" s="670"/>
      <c r="C112" s="670"/>
      <c r="D112" s="670"/>
      <c r="E112" s="670"/>
      <c r="F112" s="670"/>
      <c r="G112" s="51"/>
      <c r="H112" s="51"/>
    </row>
    <row r="113" spans="1:8">
      <c r="A113" s="661" t="s">
        <v>8</v>
      </c>
      <c r="B113" s="671" t="str">
        <f>authorName</f>
        <v>Красимира Харалампиева Стоева</v>
      </c>
      <c r="C113" s="671"/>
      <c r="D113" s="671"/>
      <c r="E113" s="671"/>
      <c r="F113" s="671"/>
      <c r="G113" s="75"/>
      <c r="H113" s="75"/>
    </row>
    <row r="114" spans="1:8">
      <c r="A114" s="661"/>
      <c r="B114" s="671"/>
      <c r="C114" s="671"/>
      <c r="D114" s="671"/>
      <c r="E114" s="671"/>
      <c r="F114" s="671"/>
      <c r="G114" s="75"/>
      <c r="H114" s="75"/>
    </row>
    <row r="115" spans="1:8">
      <c r="A115" s="661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2"/>
      <c r="B116" s="673" t="str">
        <f>+Начална!B17</f>
        <v>Кирил Димитров Христов</v>
      </c>
      <c r="C116" s="669"/>
      <c r="D116" s="669"/>
      <c r="E116" s="669"/>
      <c r="F116" s="669"/>
      <c r="G116" s="662"/>
      <c r="H116" s="662"/>
    </row>
    <row r="117" spans="1:8" ht="15.75" customHeight="1">
      <c r="A117" s="662"/>
      <c r="B117" s="669"/>
      <c r="C117" s="669"/>
      <c r="D117" s="669"/>
      <c r="E117" s="669"/>
      <c r="F117" s="669"/>
      <c r="G117" s="662"/>
      <c r="H117" s="662"/>
    </row>
    <row r="118" spans="1:8" ht="15.75" customHeight="1">
      <c r="A118" s="662"/>
      <c r="B118" s="669"/>
      <c r="C118" s="669"/>
      <c r="D118" s="669"/>
      <c r="E118" s="669"/>
      <c r="F118" s="669"/>
      <c r="G118" s="662"/>
      <c r="H118" s="662"/>
    </row>
    <row r="119" spans="1:8" ht="15.75" customHeight="1">
      <c r="A119" s="662"/>
      <c r="B119" s="669"/>
      <c r="C119" s="669"/>
      <c r="D119" s="669"/>
      <c r="E119" s="669"/>
      <c r="F119" s="669"/>
      <c r="G119" s="662"/>
      <c r="H119" s="662"/>
    </row>
    <row r="120" spans="1:8">
      <c r="A120" s="662"/>
      <c r="B120" s="669"/>
      <c r="C120" s="669"/>
      <c r="D120" s="669"/>
      <c r="E120" s="669"/>
      <c r="F120" s="669"/>
      <c r="G120" s="662"/>
      <c r="H120" s="662"/>
    </row>
    <row r="121" spans="1:8">
      <c r="A121" s="662"/>
      <c r="B121" s="669"/>
      <c r="C121" s="669"/>
      <c r="D121" s="669"/>
      <c r="E121" s="669"/>
      <c r="F121" s="669"/>
      <c r="G121" s="662"/>
      <c r="H121" s="662"/>
    </row>
    <row r="122" spans="1:8">
      <c r="A122" s="662"/>
      <c r="B122" s="669"/>
      <c r="C122" s="669"/>
      <c r="D122" s="669"/>
      <c r="E122" s="669"/>
      <c r="F122" s="669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V264"/>
  <sheetViews>
    <sheetView zoomScale="85" zoomScaleNormal="85" zoomScaleSheetLayoutView="85" workbookViewId="0">
      <selection activeCell="B35" sqref="B35:I35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"ЮРИЙ ГАГАРИН"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825203984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10" t="s">
        <v>453</v>
      </c>
      <c r="B8" s="715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22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22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22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22" s="107" customFormat="1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22" s="107" customFormat="1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22" s="107" customFormat="1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t="shared" ref="I14:I27" si="0">F14+G14-H14</f>
        <v>0</v>
      </c>
    </row>
    <row r="15" spans="1:22" s="107" customFormat="1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22" s="107" customFormat="1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16" s="107" customFormat="1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16" s="107" customFormat="1" ht="16.5" thickBot="1">
      <c r="A18" s="444" t="s">
        <v>544</v>
      </c>
      <c r="B18" s="445" t="s">
        <v>770</v>
      </c>
      <c r="C18" s="446">
        <f t="shared" ref="C18:H18" si="1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16" s="107" customFormat="1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t="shared" ref="C27:H27" si="2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16" s="107" customFormat="1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16" s="107" customFormat="1">
      <c r="A31" s="660" t="s">
        <v>950</v>
      </c>
      <c r="B31" s="670" t="str">
        <f>pdeReportingDate</f>
        <v>29.08.2018 г. - неодитиран</v>
      </c>
      <c r="C31" s="670"/>
      <c r="D31" s="670"/>
      <c r="E31" s="670"/>
      <c r="F31" s="670"/>
      <c r="G31" s="115"/>
      <c r="H31" s="115"/>
      <c r="I31" s="115"/>
    </row>
    <row r="32" spans="1:16" s="107" customFormat="1">
      <c r="A32" s="660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>
      <c r="A33" s="661" t="s">
        <v>8</v>
      </c>
      <c r="B33" s="671" t="str">
        <f>authorName</f>
        <v>Красимира Харалампиева Стоева</v>
      </c>
      <c r="C33" s="671"/>
      <c r="D33" s="671"/>
      <c r="E33" s="671"/>
      <c r="F33" s="671"/>
      <c r="G33" s="115"/>
      <c r="H33" s="115"/>
      <c r="I33" s="115"/>
    </row>
    <row r="34" spans="1:9" s="107" customFormat="1">
      <c r="A34" s="661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>
      <c r="A35" s="661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2"/>
      <c r="B36" s="673" t="str">
        <f>+Начална!B17</f>
        <v>Кирил Димитров Христов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2"/>
      <c r="B37" s="669"/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2"/>
      <c r="B38" s="669"/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2"/>
      <c r="B39" s="669"/>
      <c r="C39" s="669"/>
      <c r="D39" s="669"/>
      <c r="E39" s="669"/>
      <c r="F39" s="669"/>
      <c r="G39" s="669"/>
      <c r="H39" s="669"/>
      <c r="I39" s="669"/>
    </row>
    <row r="40" spans="1:9" s="107" customFormat="1">
      <c r="A40" s="662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>
      <c r="A41" s="662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>
      <c r="A42" s="662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>
      <selection activeCell="F32" sqref="F32"/>
    </sheetView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"ЮРИЙ ГАГАРИН"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30.06.2018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10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10" ht="18.75" customHeight="1">
      <c r="A6" s="644" t="s">
        <v>956</v>
      </c>
      <c r="B6" s="635" t="s">
        <v>920</v>
      </c>
      <c r="C6" s="642">
        <f>'1-Баланс'!C95</f>
        <v>123139</v>
      </c>
      <c r="D6" s="643">
        <f t="shared" ref="D6:D15" si="0">C6-E6</f>
        <v>0</v>
      </c>
      <c r="E6" s="642">
        <f>'1-Баланс'!G95</f>
        <v>123139</v>
      </c>
      <c r="F6" s="636" t="s">
        <v>921</v>
      </c>
      <c r="G6" s="644" t="s">
        <v>956</v>
      </c>
    </row>
    <row r="7" spans="1:10" ht="18.75" customHeight="1">
      <c r="A7" s="644" t="s">
        <v>956</v>
      </c>
      <c r="B7" s="635" t="s">
        <v>919</v>
      </c>
      <c r="C7" s="642">
        <f>'1-Баланс'!G37</f>
        <v>84897</v>
      </c>
      <c r="D7" s="643">
        <f>C7-E7</f>
        <v>83893</v>
      </c>
      <c r="E7" s="642">
        <f>'1-Баланс'!G18</f>
        <v>1004</v>
      </c>
      <c r="F7" s="636" t="s">
        <v>455</v>
      </c>
      <c r="G7" s="644" t="s">
        <v>956</v>
      </c>
    </row>
    <row r="8" spans="1:10" ht="18.75" customHeight="1">
      <c r="A8" s="644" t="s">
        <v>956</v>
      </c>
      <c r="B8" s="635" t="s">
        <v>917</v>
      </c>
      <c r="C8" s="642">
        <f>ABS('1-Баланс'!G32)-ABS('1-Баланс'!G33)</f>
        <v>3421</v>
      </c>
      <c r="D8" s="643">
        <f t="shared" si="0"/>
        <v>0</v>
      </c>
      <c r="E8" s="642">
        <f>ABS('2-Отчет за доходите'!C44)-ABS('2-Отчет за доходите'!G44)</f>
        <v>3421</v>
      </c>
      <c r="F8" s="636" t="s">
        <v>918</v>
      </c>
      <c r="G8" s="645" t="s">
        <v>958</v>
      </c>
    </row>
    <row r="9" spans="1:10" ht="18.75" customHeight="1">
      <c r="A9" s="644" t="s">
        <v>956</v>
      </c>
      <c r="B9" s="635" t="s">
        <v>923</v>
      </c>
      <c r="C9" s="642">
        <f>'1-Баланс'!D92</f>
        <v>400</v>
      </c>
      <c r="D9" s="643">
        <f t="shared" si="0"/>
        <v>0</v>
      </c>
      <c r="E9" s="642">
        <f>'3-Отчет за паричния поток'!C45</f>
        <v>400</v>
      </c>
      <c r="F9" s="636" t="s">
        <v>922</v>
      </c>
      <c r="G9" s="645" t="s">
        <v>957</v>
      </c>
    </row>
    <row r="10" spans="1:10" ht="18.75" customHeight="1">
      <c r="A10" s="644" t="s">
        <v>956</v>
      </c>
      <c r="B10" s="635" t="s">
        <v>924</v>
      </c>
      <c r="C10" s="642">
        <f>'1-Баланс'!C92</f>
        <v>296</v>
      </c>
      <c r="D10" s="643">
        <f t="shared" si="0"/>
        <v>0</v>
      </c>
      <c r="E10" s="642">
        <f>'3-Отчет за паричния поток'!C46</f>
        <v>296</v>
      </c>
      <c r="F10" s="636" t="s">
        <v>925</v>
      </c>
      <c r="G10" s="645" t="s">
        <v>957</v>
      </c>
    </row>
    <row r="11" spans="1:10" ht="18.75" customHeight="1">
      <c r="A11" s="644" t="s">
        <v>956</v>
      </c>
      <c r="B11" s="635" t="s">
        <v>919</v>
      </c>
      <c r="C11" s="642">
        <f>'1-Баланс'!G37</f>
        <v>84897</v>
      </c>
      <c r="D11" s="643">
        <f t="shared" si="0"/>
        <v>0</v>
      </c>
      <c r="E11" s="642">
        <f>'4-Отчет за собствения капитал'!L34</f>
        <v>84897</v>
      </c>
      <c r="F11" s="636" t="s">
        <v>926</v>
      </c>
      <c r="G11" s="645" t="s">
        <v>959</v>
      </c>
    </row>
    <row r="12" spans="1:10" ht="18.75" customHeight="1">
      <c r="A12" s="644" t="s">
        <v>956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960</v>
      </c>
    </row>
    <row r="13" spans="1:10" ht="18.75" customHeight="1">
      <c r="A13" s="644" t="s">
        <v>956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960</v>
      </c>
    </row>
    <row r="14" spans="1:10" ht="18.75" customHeight="1">
      <c r="A14" s="644" t="s">
        <v>956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960</v>
      </c>
    </row>
    <row r="15" spans="1:10" ht="18.75" customHeight="1">
      <c r="A15" s="644" t="s">
        <v>956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960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33</vt:i4>
      </vt:variant>
    </vt:vector>
  </HeadingPairs>
  <TitlesOfParts>
    <vt:vector size="45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'3-Отчет за паричния поток'!Print_Area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Красимира Стоева</cp:lastModifiedBy>
  <cp:lastPrinted>2018-08-28T07:07:35Z</cp:lastPrinted>
  <dcterms:created xsi:type="dcterms:W3CDTF">2006-09-16T00:00:00Z</dcterms:created>
  <dcterms:modified xsi:type="dcterms:W3CDTF">2018-08-29T05:44:26Z</dcterms:modified>
</cp:coreProperties>
</file>