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24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<sst xmlns="http://schemas.openxmlformats.org/spreadsheetml/2006/main" count="4192" uniqueCount="975">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</sst>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45162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0.18387918486171762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0.03924355389872631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0.07714857169030642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0.023478628547001397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1.235278711423458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2.3403250578823096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2.2617885060633154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0.37739265983540793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0.31215184650299155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0.35940360973057806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0.12768508063954057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0.1452129001420662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0.5086750543647095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0.30433004827685545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5971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0.0463730972351662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0.22184529488674512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10.432781140490603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6088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473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940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975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315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252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13389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59739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4848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2367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2481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4848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84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29624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29708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530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113125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48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2967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148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5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3322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4378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2507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1433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48999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509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24377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82203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2846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2846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2846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1434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12183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13617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104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102092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215217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3416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3224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78392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42820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42824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-4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5053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47873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128760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20960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3178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11640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4825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19793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337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1744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21874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2840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17723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3745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8982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1545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2632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271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103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445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22451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43014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609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43623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215217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969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1214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307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1275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309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17598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544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129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22216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581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10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27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75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693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22909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5390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22909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5390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191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191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5199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146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5053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28299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886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21969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3856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769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27480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798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19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819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28299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28299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28299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31361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-25778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-1429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-676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-424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-18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3036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-920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503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-1513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292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624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-1571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230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-2355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14109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-12453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-707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-198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-118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633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1314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12303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13617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13617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3225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3225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3224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3224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42814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10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10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42824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5053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-4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47873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47873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123702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10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10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123712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5053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128760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128760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20823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20823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146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-9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20960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20960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8341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1613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2764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1800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313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745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19922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63819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12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43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4848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2367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2481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4848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93533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14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16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3159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2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2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3193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3193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4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428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434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434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8341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1625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2776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4531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315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747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22681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63819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12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31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4848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2367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2481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4848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96292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8341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1625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2776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4531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315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747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22681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63819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12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31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4848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2367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2481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4848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96292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2149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1115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1780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1286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488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6818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3951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9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24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33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10802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104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38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56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102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307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129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436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1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70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71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71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2253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1152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1836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1318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495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7054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4080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24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33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11167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2238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2238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2238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2253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1152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1836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3556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495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9292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4080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24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33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13405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6088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473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940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975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315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252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13389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59739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7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4848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2367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2481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4848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82887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84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84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29624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29708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4378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4037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341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2507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1433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48999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509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288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215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6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24377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24377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82203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111911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4378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4037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341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2507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1433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48999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509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288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215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6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24377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24377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82203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82203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84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84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29624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29708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29708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150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3178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3178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11640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4825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4238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19793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1744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3745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3745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2840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2840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13978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8982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1545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2632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271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445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74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238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133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103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22451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43014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64551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3745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3745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2840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2840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13978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8982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1545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2632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271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445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74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238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133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103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22451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43014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43014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150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3178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3178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11640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4825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4238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19793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1744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21537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D88" sqref="D8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6088</v>
      </c>
      <c r="D13" s="187">
        <v>6192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473</v>
      </c>
      <c r="D14" s="187">
        <v>498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940</v>
      </c>
      <c r="D15" s="187">
        <v>984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975</v>
      </c>
      <c r="D16" s="187">
        <v>514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315</v>
      </c>
      <c r="D18" s="187">
        <v>313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252</v>
      </c>
      <c r="D19" s="187">
        <v>257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13389</v>
      </c>
      <c r="D20" s="567">
        <f>SUM(D12:D19)</f>
        <v>13104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59739</v>
      </c>
      <c r="D21" s="464">
        <v>59868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3416</v>
      </c>
      <c r="H22" s="583">
        <f>SUM(H23:H25)</f>
        <v>3417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3</v>
      </c>
      <c r="D24" s="187">
        <v>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7</v>
      </c>
      <c r="D25" s="187">
        <v>7</v>
      </c>
      <c r="E25" s="84" t="s">
        <v>73</v>
      </c>
      <c r="F25" s="87" t="s">
        <v>74</v>
      </c>
      <c r="G25" s="188">
        <v>3224</v>
      </c>
      <c r="H25" s="187">
        <v>3225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78392</v>
      </c>
      <c r="H26" s="567">
        <f>H20+H21+H22</f>
        <v>78393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42820</v>
      </c>
      <c r="H28" s="565">
        <f>SUM(H29:H31)</f>
        <v>37999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42824</v>
      </c>
      <c r="H29" s="187">
        <v>37989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>
        <v>-4</v>
      </c>
      <c r="H31" s="187">
        <v>10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5053</v>
      </c>
      <c r="H32" s="187">
        <v>4825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47873</v>
      </c>
      <c r="H34" s="567">
        <f>H28+H32+H33</f>
        <v>42824</v>
      </c>
    </row>
    <row r="35" spans="1:8" ht="15.75">
      <c r="A35" s="84" t="s">
        <v>106</v>
      </c>
      <c r="B35" s="88" t="s">
        <v>107</v>
      </c>
      <c r="C35" s="564">
        <f>SUM(C36:C39)</f>
        <v>4848</v>
      </c>
      <c r="D35" s="565">
        <f>SUM(D36:D39)</f>
        <v>4848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128760</v>
      </c>
      <c r="H37" s="569">
        <f>H26+H18+H34</f>
        <v>123712</v>
      </c>
    </row>
    <row r="38" spans="1:13" ht="15.75">
      <c r="A38" s="84" t="s">
        <v>113</v>
      </c>
      <c r="B38" s="86" t="s">
        <v>114</v>
      </c>
      <c r="C38" s="188">
        <v>2367</v>
      </c>
      <c r="D38" s="187">
        <v>2367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2481</v>
      </c>
      <c r="D39" s="187">
        <v>2481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20960</v>
      </c>
      <c r="H40" s="552">
        <v>20823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3178</v>
      </c>
      <c r="H45" s="187">
        <v>3589</v>
      </c>
    </row>
    <row r="46" spans="1:13" ht="15.75">
      <c r="A46" s="460" t="s">
        <v>137</v>
      </c>
      <c r="B46" s="90" t="s">
        <v>138</v>
      </c>
      <c r="C46" s="566">
        <f>C35+C40+C45</f>
        <v>4848</v>
      </c>
      <c r="D46" s="567">
        <f>D35+D40+D45</f>
        <v>4848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11640</v>
      </c>
      <c r="H47" s="187">
        <v>12021</v>
      </c>
    </row>
    <row r="48" spans="1:13" ht="15.75">
      <c r="A48" s="84" t="s">
        <v>144</v>
      </c>
      <c r="B48" s="86" t="s">
        <v>145</v>
      </c>
      <c r="C48" s="188">
        <v>84</v>
      </c>
      <c r="D48" s="187">
        <v>84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29624</v>
      </c>
      <c r="D49" s="187">
        <v>29974</v>
      </c>
      <c r="E49" s="84" t="s">
        <v>150</v>
      </c>
      <c r="F49" s="87" t="s">
        <v>151</v>
      </c>
      <c r="G49" s="188">
        <v>4825</v>
      </c>
      <c r="H49" s="187">
        <v>5567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19793</v>
      </c>
      <c r="H50" s="565">
        <f>SUM(H44:H49)</f>
        <v>21327</v>
      </c>
    </row>
    <row r="51" spans="1:8" ht="15.75">
      <c r="A51" s="84" t="s">
        <v>79</v>
      </c>
      <c r="B51" s="86" t="s">
        <v>155</v>
      </c>
      <c r="C51" s="188"/>
      <c r="D51" s="187">
        <v>10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29708</v>
      </c>
      <c r="D52" s="567">
        <f>SUM(D48:D51)</f>
        <v>30068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337</v>
      </c>
      <c r="H53" s="187">
        <v>534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1744</v>
      </c>
      <c r="H54" s="187">
        <v>1702</v>
      </c>
    </row>
    <row r="55" spans="1:8" ht="15.75">
      <c r="A55" s="94" t="s">
        <v>166</v>
      </c>
      <c r="B55" s="90" t="s">
        <v>167</v>
      </c>
      <c r="C55" s="465">
        <v>530</v>
      </c>
      <c r="D55" s="466">
        <v>341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113125</v>
      </c>
      <c r="D56" s="571">
        <f>D20+D21+D22+D28+D33+D46+D52+D54+D55</f>
        <v>113140</v>
      </c>
      <c r="E56" s="94" t="s">
        <v>825</v>
      </c>
      <c r="F56" s="93" t="s">
        <v>172</v>
      </c>
      <c r="G56" s="568">
        <f>G50+G52+G53+G54+G55</f>
        <v>21874</v>
      </c>
      <c r="H56" s="569">
        <f>H50+H52+H53+H54+H55</f>
        <v>23563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48</v>
      </c>
      <c r="D59" s="187">
        <v>103</v>
      </c>
      <c r="E59" s="192" t="s">
        <v>180</v>
      </c>
      <c r="F59" s="473" t="s">
        <v>181</v>
      </c>
      <c r="G59" s="188">
        <v>2840</v>
      </c>
      <c r="H59" s="187">
        <v>1538</v>
      </c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2967</v>
      </c>
      <c r="D61" s="187">
        <v>2359</v>
      </c>
      <c r="E61" s="191" t="s">
        <v>188</v>
      </c>
      <c r="F61" s="87" t="s">
        <v>189</v>
      </c>
      <c r="G61" s="564">
        <f>SUM(G62:G68)</f>
        <v>17723</v>
      </c>
      <c r="H61" s="565">
        <f>SUM(H62:H68)</f>
        <v>16970</v>
      </c>
    </row>
    <row r="62" spans="1:13" ht="15.75">
      <c r="A62" s="84" t="s">
        <v>186</v>
      </c>
      <c r="B62" s="88" t="s">
        <v>187</v>
      </c>
      <c r="C62" s="188">
        <v>148</v>
      </c>
      <c r="D62" s="187">
        <v>221</v>
      </c>
      <c r="E62" s="191" t="s">
        <v>192</v>
      </c>
      <c r="F62" s="87" t="s">
        <v>193</v>
      </c>
      <c r="G62" s="188">
        <v>3745</v>
      </c>
      <c r="H62" s="187">
        <v>3019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8982</v>
      </c>
      <c r="H63" s="187">
        <v>8903</v>
      </c>
    </row>
    <row r="64" spans="1:13" ht="15.75">
      <c r="A64" s="84" t="s">
        <v>194</v>
      </c>
      <c r="B64" s="86" t="s">
        <v>195</v>
      </c>
      <c r="C64" s="188">
        <v>5</v>
      </c>
      <c r="D64" s="187">
        <v>10</v>
      </c>
      <c r="E64" s="84" t="s">
        <v>199</v>
      </c>
      <c r="F64" s="87" t="s">
        <v>200</v>
      </c>
      <c r="G64" s="188">
        <v>1545</v>
      </c>
      <c r="H64" s="187">
        <v>2554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3322</v>
      </c>
      <c r="D65" s="567">
        <f>SUM(D59:D64)</f>
        <v>2847</v>
      </c>
      <c r="E65" s="84" t="s">
        <v>201</v>
      </c>
      <c r="F65" s="87" t="s">
        <v>202</v>
      </c>
      <c r="G65" s="188">
        <v>2632</v>
      </c>
      <c r="H65" s="187">
        <v>1718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271</v>
      </c>
      <c r="H66" s="187">
        <v>205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103</v>
      </c>
      <c r="H67" s="187">
        <v>42</v>
      </c>
    </row>
    <row r="68" spans="1:8" ht="15.75">
      <c r="A68" s="84" t="s">
        <v>206</v>
      </c>
      <c r="B68" s="86" t="s">
        <v>207</v>
      </c>
      <c r="C68" s="188">
        <v>4378</v>
      </c>
      <c r="D68" s="187">
        <v>3331</v>
      </c>
      <c r="E68" s="84" t="s">
        <v>212</v>
      </c>
      <c r="F68" s="87" t="s">
        <v>213</v>
      </c>
      <c r="G68" s="188">
        <v>445</v>
      </c>
      <c r="H68" s="187">
        <v>529</v>
      </c>
    </row>
    <row r="69" spans="1:8" ht="15.75">
      <c r="A69" s="84" t="s">
        <v>210</v>
      </c>
      <c r="B69" s="86" t="s">
        <v>211</v>
      </c>
      <c r="C69" s="188">
        <v>2507</v>
      </c>
      <c r="D69" s="187">
        <v>1639</v>
      </c>
      <c r="E69" s="192" t="s">
        <v>79</v>
      </c>
      <c r="F69" s="87" t="s">
        <v>216</v>
      </c>
      <c r="G69" s="188">
        <v>22451</v>
      </c>
      <c r="H69" s="187">
        <v>22492</v>
      </c>
    </row>
    <row r="70" spans="1:8" ht="15.75">
      <c r="A70" s="84" t="s">
        <v>214</v>
      </c>
      <c r="B70" s="86" t="s">
        <v>215</v>
      </c>
      <c r="C70" s="188">
        <v>1433</v>
      </c>
      <c r="D70" s="187">
        <v>41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48999</v>
      </c>
      <c r="D71" s="187">
        <v>48432</v>
      </c>
      <c r="E71" s="461" t="s">
        <v>47</v>
      </c>
      <c r="F71" s="89" t="s">
        <v>223</v>
      </c>
      <c r="G71" s="566">
        <f>G59+G60+G61+G69+G70</f>
        <v>43014</v>
      </c>
      <c r="H71" s="567">
        <f>H59+H60+H61+H69+H70</f>
        <v>41000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509</v>
      </c>
      <c r="D73" s="187">
        <v>149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24377</v>
      </c>
      <c r="D75" s="187">
        <v>24938</v>
      </c>
      <c r="E75" s="472" t="s">
        <v>160</v>
      </c>
      <c r="F75" s="89" t="s">
        <v>233</v>
      </c>
      <c r="G75" s="465">
        <v>609</v>
      </c>
      <c r="H75" s="466">
        <v>607</v>
      </c>
    </row>
    <row r="76" spans="1:8" ht="15.75">
      <c r="A76" s="469" t="s">
        <v>77</v>
      </c>
      <c r="B76" s="90" t="s">
        <v>232</v>
      </c>
      <c r="C76" s="566">
        <f>SUM(C68:C75)</f>
        <v>82203</v>
      </c>
      <c r="D76" s="567">
        <f>SUM(D68:D75)</f>
        <v>78530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2846</v>
      </c>
      <c r="D79" s="565">
        <f>SUM(D80:D82)</f>
        <v>2844</v>
      </c>
      <c r="E79" s="196" t="s">
        <v>824</v>
      </c>
      <c r="F79" s="93" t="s">
        <v>241</v>
      </c>
      <c r="G79" s="568">
        <f>G71+G73+G75+G77</f>
        <v>43623</v>
      </c>
      <c r="H79" s="569">
        <f>H71+H73+H75+H77</f>
        <v>41607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2846</v>
      </c>
      <c r="D82" s="187">
        <v>2844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2846</v>
      </c>
      <c r="D85" s="567">
        <f>D84+D83+D79</f>
        <v>2844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1434</v>
      </c>
      <c r="D88" s="187">
        <v>1432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12183</v>
      </c>
      <c r="D89" s="187">
        <v>10853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13617</v>
      </c>
      <c r="D92" s="567">
        <f>SUM(D88:D91)</f>
        <v>12285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104</v>
      </c>
      <c r="D93" s="466">
        <v>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102092</v>
      </c>
      <c r="D94" s="571">
        <f>D65+D76+D85+D92+D93</f>
        <v>96565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215217</v>
      </c>
      <c r="D95" s="573">
        <f>D94+D56</f>
        <v>209705</v>
      </c>
      <c r="E95" s="220" t="s">
        <v>915</v>
      </c>
      <c r="F95" s="476" t="s">
        <v>268</v>
      </c>
      <c r="G95" s="572">
        <f>G37+G40+G56+G79</f>
        <v>215217</v>
      </c>
      <c r="H95" s="573">
        <f>H37+H40+H56+H79</f>
        <v>209705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45162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D25" sqref="D25:D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969</v>
      </c>
      <c r="D12" s="308">
        <v>801</v>
      </c>
      <c r="E12" s="185" t="s">
        <v>277</v>
      </c>
      <c r="F12" s="231" t="s">
        <v>278</v>
      </c>
      <c r="G12" s="307">
        <v>886</v>
      </c>
      <c r="H12" s="308">
        <v>581</v>
      </c>
    </row>
    <row r="13" spans="1:8" ht="15.75">
      <c r="A13" s="185" t="s">
        <v>279</v>
      </c>
      <c r="B13" s="181" t="s">
        <v>280</v>
      </c>
      <c r="C13" s="307">
        <v>1214</v>
      </c>
      <c r="D13" s="308">
        <v>970</v>
      </c>
      <c r="E13" s="185" t="s">
        <v>281</v>
      </c>
      <c r="F13" s="231" t="s">
        <v>282</v>
      </c>
      <c r="G13" s="307">
        <v>21969</v>
      </c>
      <c r="H13" s="308">
        <v>13982</v>
      </c>
    </row>
    <row r="14" spans="1:8" ht="15.75">
      <c r="A14" s="185" t="s">
        <v>283</v>
      </c>
      <c r="B14" s="181" t="s">
        <v>284</v>
      </c>
      <c r="C14" s="307">
        <v>307</v>
      </c>
      <c r="D14" s="308">
        <v>274</v>
      </c>
      <c r="E14" s="236" t="s">
        <v>285</v>
      </c>
      <c r="F14" s="231" t="s">
        <v>286</v>
      </c>
      <c r="G14" s="307">
        <v>3856</v>
      </c>
      <c r="H14" s="308">
        <v>2805</v>
      </c>
    </row>
    <row r="15" spans="1:8" ht="15.75">
      <c r="A15" s="185" t="s">
        <v>287</v>
      </c>
      <c r="B15" s="181" t="s">
        <v>288</v>
      </c>
      <c r="C15" s="307">
        <v>1275</v>
      </c>
      <c r="D15" s="308">
        <v>1034</v>
      </c>
      <c r="E15" s="236" t="s">
        <v>79</v>
      </c>
      <c r="F15" s="231" t="s">
        <v>289</v>
      </c>
      <c r="G15" s="307">
        <v>769</v>
      </c>
      <c r="H15" s="308">
        <v>694</v>
      </c>
    </row>
    <row r="16" spans="1:8" ht="15.75">
      <c r="A16" s="185" t="s">
        <v>290</v>
      </c>
      <c r="B16" s="181" t="s">
        <v>291</v>
      </c>
      <c r="C16" s="307">
        <v>309</v>
      </c>
      <c r="D16" s="308">
        <v>260</v>
      </c>
      <c r="E16" s="227" t="s">
        <v>52</v>
      </c>
      <c r="F16" s="255" t="s">
        <v>292</v>
      </c>
      <c r="G16" s="597">
        <f>SUM(G12:G15)</f>
        <v>27480</v>
      </c>
      <c r="H16" s="598">
        <f>SUM(H12:H15)</f>
        <v>18062</v>
      </c>
    </row>
    <row r="17" spans="1:8" ht="31.5">
      <c r="A17" s="185" t="s">
        <v>293</v>
      </c>
      <c r="B17" s="181" t="s">
        <v>294</v>
      </c>
      <c r="C17" s="307">
        <v>17598</v>
      </c>
      <c r="D17" s="308">
        <v>11339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544</v>
      </c>
      <c r="D19" s="308">
        <v>375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129</v>
      </c>
      <c r="D20" s="308">
        <v>111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22216</v>
      </c>
      <c r="D22" s="598">
        <f>SUM(D12:D18)+D19</f>
        <v>15053</v>
      </c>
      <c r="E22" s="185" t="s">
        <v>309</v>
      </c>
      <c r="F22" s="228" t="s">
        <v>310</v>
      </c>
      <c r="G22" s="307">
        <v>798</v>
      </c>
      <c r="H22" s="308">
        <v>493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</v>
      </c>
      <c r="H24" s="308"/>
    </row>
    <row r="25" spans="1:8" ht="31.5">
      <c r="A25" s="185" t="s">
        <v>316</v>
      </c>
      <c r="B25" s="228" t="s">
        <v>317</v>
      </c>
      <c r="C25" s="307">
        <v>581</v>
      </c>
      <c r="D25" s="308">
        <v>536</v>
      </c>
      <c r="E25" s="185" t="s">
        <v>318</v>
      </c>
      <c r="F25" s="228" t="s">
        <v>319</v>
      </c>
      <c r="G25" s="307">
        <v>19</v>
      </c>
      <c r="H25" s="308">
        <v>10</v>
      </c>
    </row>
    <row r="26" spans="1:8" ht="31.5">
      <c r="A26" s="185" t="s">
        <v>320</v>
      </c>
      <c r="B26" s="228" t="s">
        <v>321</v>
      </c>
      <c r="C26" s="307">
        <v>10</v>
      </c>
      <c r="D26" s="308"/>
      <c r="E26" s="185" t="s">
        <v>322</v>
      </c>
      <c r="F26" s="228" t="s">
        <v>323</v>
      </c>
      <c r="G26" s="307"/>
      <c r="H26" s="308">
        <v>31</v>
      </c>
    </row>
    <row r="27" spans="1:8" ht="31.5">
      <c r="A27" s="185" t="s">
        <v>324</v>
      </c>
      <c r="B27" s="228" t="s">
        <v>325</v>
      </c>
      <c r="C27" s="307">
        <v>27</v>
      </c>
      <c r="D27" s="308">
        <v>14</v>
      </c>
      <c r="E27" s="227" t="s">
        <v>104</v>
      </c>
      <c r="F27" s="229" t="s">
        <v>326</v>
      </c>
      <c r="G27" s="597">
        <f>SUM(G22:G26)</f>
        <v>819</v>
      </c>
      <c r="H27" s="598">
        <f>SUM(H22:H26)</f>
        <v>534</v>
      </c>
    </row>
    <row r="28" spans="1:8" ht="15.75">
      <c r="A28" s="185" t="s">
        <v>79</v>
      </c>
      <c r="B28" s="228" t="s">
        <v>327</v>
      </c>
      <c r="C28" s="307">
        <v>75</v>
      </c>
      <c r="D28" s="308">
        <v>64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693</v>
      </c>
      <c r="D29" s="598">
        <f>SUM(D25:D28)</f>
        <v>614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22909</v>
      </c>
      <c r="D31" s="604">
        <f>D29+D22</f>
        <v>15667</v>
      </c>
      <c r="E31" s="242" t="s">
        <v>800</v>
      </c>
      <c r="F31" s="257" t="s">
        <v>331</v>
      </c>
      <c r="G31" s="244">
        <f>G16+G18+G27</f>
        <v>28299</v>
      </c>
      <c r="H31" s="245">
        <f>H16+H18+H27</f>
        <v>18596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5390</v>
      </c>
      <c r="D33" s="235">
        <f>IF((H31-D31)&gt;0,H31-D31,0)</f>
        <v>2929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22909</v>
      </c>
      <c r="D36" s="606">
        <f>D31-D34+D35</f>
        <v>15667</v>
      </c>
      <c r="E36" s="253" t="s">
        <v>346</v>
      </c>
      <c r="F36" s="247" t="s">
        <v>347</v>
      </c>
      <c r="G36" s="258">
        <f>G35-G34+G31</f>
        <v>28299</v>
      </c>
      <c r="H36" s="259">
        <f>H35-H34+H31</f>
        <v>18596</v>
      </c>
    </row>
    <row r="37" spans="1:8" ht="15.75">
      <c r="A37" s="252" t="s">
        <v>348</v>
      </c>
      <c r="B37" s="222" t="s">
        <v>349</v>
      </c>
      <c r="C37" s="603">
        <f>IF((G36-C36)&gt;0,G36-C36,0)</f>
        <v>5390</v>
      </c>
      <c r="D37" s="604">
        <f>IF((H36-D36)&gt;0,H36-D36,0)</f>
        <v>2929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191</v>
      </c>
      <c r="D38" s="598">
        <f>D39+D40+D41</f>
        <v>67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191</v>
      </c>
      <c r="D39" s="308">
        <v>67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5199</v>
      </c>
      <c r="D42" s="235">
        <f>+IF((H36-D36-D38)&gt;0,H36-D36-D38,0)</f>
        <v>2862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146</v>
      </c>
      <c r="D43" s="308">
        <v>79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5053</v>
      </c>
      <c r="D44" s="259">
        <f>IF(H42=0,IF(D42-D43&gt;0,D42-D43+H43,0),IF(H42-H43&lt;0,H43-H42+D42,0))</f>
        <v>2783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28299</v>
      </c>
      <c r="D45" s="600">
        <f>D36+D38+D42</f>
        <v>18596</v>
      </c>
      <c r="E45" s="261" t="s">
        <v>373</v>
      </c>
      <c r="F45" s="263" t="s">
        <v>374</v>
      </c>
      <c r="G45" s="599">
        <f>G42+G36</f>
        <v>28299</v>
      </c>
      <c r="H45" s="600">
        <f>H42+H36</f>
        <v>18596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45162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31361</v>
      </c>
      <c r="D11" s="187">
        <v>20794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-25778</v>
      </c>
      <c r="D12" s="187">
        <v>-16944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-1429</v>
      </c>
      <c r="D14" s="187">
        <v>-1167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-676</v>
      </c>
      <c r="D15" s="187">
        <v>-491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-424</v>
      </c>
      <c r="D16" s="187">
        <v>-405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-18</v>
      </c>
      <c r="D20" s="187">
        <v>-33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3036</v>
      </c>
      <c r="D21" s="628">
        <f>SUM(D11:D20)</f>
        <v>1754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-920</v>
      </c>
      <c r="D23" s="187">
        <v>-243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503</v>
      </c>
      <c r="D24" s="187">
        <v>421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-1513</v>
      </c>
      <c r="D25" s="187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292</v>
      </c>
      <c r="D26" s="187">
        <v>215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624</v>
      </c>
      <c r="D27" s="187">
        <v>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-1571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230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-2355</v>
      </c>
      <c r="D33" s="628">
        <f>SUM(D23:D32)</f>
        <v>396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14109</v>
      </c>
      <c r="D37" s="187">
        <v>8134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-12453</v>
      </c>
      <c r="D38" s="187">
        <v>-8990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-707</v>
      </c>
      <c r="D39" s="187">
        <v>-665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-198</v>
      </c>
      <c r="D40" s="187">
        <v>-260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-118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633</v>
      </c>
      <c r="D43" s="630">
        <f>SUM(D35:D42)</f>
        <v>-1782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1314</v>
      </c>
      <c r="D44" s="298">
        <f>D43+D33+D21</f>
        <v>368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12303</v>
      </c>
      <c r="D45" s="300">
        <v>10213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13617</v>
      </c>
      <c r="D46" s="302">
        <f>D45+D44</f>
        <v>10581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13617</v>
      </c>
      <c r="D47" s="289">
        <v>10581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45162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40" sqref="I4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3225</v>
      </c>
      <c r="I13" s="553">
        <f>'1-Баланс'!H29+'1-Баланс'!H32</f>
        <v>42814</v>
      </c>
      <c r="J13" s="553">
        <f>'1-Баланс'!H30+'1-Баланс'!H33</f>
        <v>0</v>
      </c>
      <c r="K13" s="554"/>
      <c r="L13" s="553">
        <f>SUM(C13:K13)</f>
        <v>123702</v>
      </c>
      <c r="M13" s="555">
        <f>'1-Баланс'!H40</f>
        <v>20823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10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10</v>
      </c>
      <c r="J15" s="307"/>
      <c r="K15" s="307"/>
      <c r="L15" s="553">
        <f t="shared" si="1"/>
        <v>10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3225</v>
      </c>
      <c r="I17" s="622">
        <f t="shared" si="2"/>
        <v>42824</v>
      </c>
      <c r="J17" s="622">
        <f t="shared" si="2"/>
        <v>0</v>
      </c>
      <c r="K17" s="622">
        <f t="shared" si="2"/>
        <v>0</v>
      </c>
      <c r="L17" s="553">
        <f t="shared" si="1"/>
        <v>123712</v>
      </c>
      <c r="M17" s="623">
        <f t="shared" si="2"/>
        <v>20823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5053</v>
      </c>
      <c r="J18" s="553">
        <f>+'1-Баланс'!G33</f>
        <v>0</v>
      </c>
      <c r="K18" s="554"/>
      <c r="L18" s="553">
        <f t="shared" si="1"/>
        <v>5053</v>
      </c>
      <c r="M18" s="607">
        <v>146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-1</v>
      </c>
      <c r="I30" s="307">
        <v>-4</v>
      </c>
      <c r="J30" s="307"/>
      <c r="K30" s="307"/>
      <c r="L30" s="553">
        <f t="shared" si="1"/>
        <v>-5</v>
      </c>
      <c r="M30" s="308">
        <v>-9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3224</v>
      </c>
      <c r="I31" s="622">
        <f t="shared" si="6"/>
        <v>47873</v>
      </c>
      <c r="J31" s="622">
        <f t="shared" si="6"/>
        <v>0</v>
      </c>
      <c r="K31" s="622">
        <f t="shared" si="6"/>
        <v>0</v>
      </c>
      <c r="L31" s="553">
        <f t="shared" si="1"/>
        <v>128760</v>
      </c>
      <c r="M31" s="623">
        <f t="shared" si="6"/>
        <v>20960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3224</v>
      </c>
      <c r="I34" s="556">
        <f t="shared" si="7"/>
        <v>47873</v>
      </c>
      <c r="J34" s="556">
        <f t="shared" si="7"/>
        <v>0</v>
      </c>
      <c r="K34" s="556">
        <f t="shared" si="7"/>
        <v>0</v>
      </c>
      <c r="L34" s="620">
        <f t="shared" si="1"/>
        <v>128760</v>
      </c>
      <c r="M34" s="557">
        <f>M31+M32+M33</f>
        <v>20960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45162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19" sqref="R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8341</v>
      </c>
      <c r="E12" s="319"/>
      <c r="F12" s="319"/>
      <c r="G12" s="320">
        <f aca="true" t="shared" si="2" ref="G12:G41">D12+E12-F12</f>
        <v>8341</v>
      </c>
      <c r="H12" s="319"/>
      <c r="I12" s="319"/>
      <c r="J12" s="320">
        <f aca="true" t="shared" si="3" ref="J12:J41">G12+H12-I12</f>
        <v>8341</v>
      </c>
      <c r="K12" s="319">
        <v>2149</v>
      </c>
      <c r="L12" s="319">
        <v>104</v>
      </c>
      <c r="M12" s="319"/>
      <c r="N12" s="320">
        <f aca="true" t="shared" si="4" ref="N12:N41">K12+L12-M12</f>
        <v>2253</v>
      </c>
      <c r="O12" s="319"/>
      <c r="P12" s="319"/>
      <c r="Q12" s="320">
        <f t="shared" si="0"/>
        <v>2253</v>
      </c>
      <c r="R12" s="331">
        <f t="shared" si="1"/>
        <v>6088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1613</v>
      </c>
      <c r="E13" s="319">
        <v>14</v>
      </c>
      <c r="F13" s="319">
        <v>2</v>
      </c>
      <c r="G13" s="320">
        <f t="shared" si="2"/>
        <v>1625</v>
      </c>
      <c r="H13" s="319"/>
      <c r="I13" s="319"/>
      <c r="J13" s="320">
        <f t="shared" si="3"/>
        <v>1625</v>
      </c>
      <c r="K13" s="319">
        <v>1115</v>
      </c>
      <c r="L13" s="319">
        <v>38</v>
      </c>
      <c r="M13" s="319">
        <v>1</v>
      </c>
      <c r="N13" s="320">
        <f t="shared" si="4"/>
        <v>1152</v>
      </c>
      <c r="O13" s="319"/>
      <c r="P13" s="319"/>
      <c r="Q13" s="320">
        <f t="shared" si="0"/>
        <v>1152</v>
      </c>
      <c r="R13" s="331">
        <f t="shared" si="1"/>
        <v>473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2764</v>
      </c>
      <c r="E14" s="319">
        <v>16</v>
      </c>
      <c r="F14" s="319">
        <v>4</v>
      </c>
      <c r="G14" s="320">
        <f t="shared" si="2"/>
        <v>2776</v>
      </c>
      <c r="H14" s="319"/>
      <c r="I14" s="319"/>
      <c r="J14" s="320">
        <f t="shared" si="3"/>
        <v>2776</v>
      </c>
      <c r="K14" s="319">
        <v>1780</v>
      </c>
      <c r="L14" s="319">
        <v>56</v>
      </c>
      <c r="M14" s="319"/>
      <c r="N14" s="320">
        <f t="shared" si="4"/>
        <v>1836</v>
      </c>
      <c r="O14" s="319"/>
      <c r="P14" s="319"/>
      <c r="Q14" s="320">
        <f t="shared" si="0"/>
        <v>1836</v>
      </c>
      <c r="R14" s="331">
        <f t="shared" si="1"/>
        <v>940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1800</v>
      </c>
      <c r="E15" s="319">
        <v>3159</v>
      </c>
      <c r="F15" s="319">
        <v>428</v>
      </c>
      <c r="G15" s="320">
        <f t="shared" si="2"/>
        <v>4531</v>
      </c>
      <c r="H15" s="319"/>
      <c r="I15" s="319"/>
      <c r="J15" s="320">
        <f t="shared" si="3"/>
        <v>4531</v>
      </c>
      <c r="K15" s="319">
        <v>1286</v>
      </c>
      <c r="L15" s="319">
        <v>102</v>
      </c>
      <c r="M15" s="319">
        <v>70</v>
      </c>
      <c r="N15" s="320">
        <f t="shared" si="4"/>
        <v>1318</v>
      </c>
      <c r="O15" s="319">
        <v>2238</v>
      </c>
      <c r="P15" s="319"/>
      <c r="Q15" s="320">
        <f t="shared" si="0"/>
        <v>3556</v>
      </c>
      <c r="R15" s="331">
        <f t="shared" si="1"/>
        <v>975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313</v>
      </c>
      <c r="E17" s="319">
        <v>2</v>
      </c>
      <c r="F17" s="319"/>
      <c r="G17" s="320">
        <f t="shared" si="2"/>
        <v>315</v>
      </c>
      <c r="H17" s="319"/>
      <c r="I17" s="319"/>
      <c r="J17" s="320">
        <f t="shared" si="3"/>
        <v>315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315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745</v>
      </c>
      <c r="E18" s="319">
        <v>2</v>
      </c>
      <c r="F18" s="319"/>
      <c r="G18" s="320">
        <f t="shared" si="2"/>
        <v>747</v>
      </c>
      <c r="H18" s="319"/>
      <c r="I18" s="319"/>
      <c r="J18" s="320">
        <f t="shared" si="3"/>
        <v>747</v>
      </c>
      <c r="K18" s="319">
        <v>488</v>
      </c>
      <c r="L18" s="319">
        <v>7</v>
      </c>
      <c r="M18" s="319"/>
      <c r="N18" s="320">
        <f t="shared" si="4"/>
        <v>495</v>
      </c>
      <c r="O18" s="319"/>
      <c r="P18" s="319"/>
      <c r="Q18" s="320">
        <f t="shared" si="0"/>
        <v>495</v>
      </c>
      <c r="R18" s="331">
        <f t="shared" si="1"/>
        <v>252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19922</v>
      </c>
      <c r="E19" s="321">
        <f>SUM(E11:E18)</f>
        <v>3193</v>
      </c>
      <c r="F19" s="321">
        <f>SUM(F11:F18)</f>
        <v>434</v>
      </c>
      <c r="G19" s="320">
        <f t="shared" si="2"/>
        <v>22681</v>
      </c>
      <c r="H19" s="321">
        <f>SUM(H11:H18)</f>
        <v>0</v>
      </c>
      <c r="I19" s="321">
        <f>SUM(I11:I18)</f>
        <v>0</v>
      </c>
      <c r="J19" s="320">
        <f t="shared" si="3"/>
        <v>22681</v>
      </c>
      <c r="K19" s="321">
        <f>SUM(K11:K18)</f>
        <v>6818</v>
      </c>
      <c r="L19" s="321">
        <f>SUM(L11:L18)</f>
        <v>307</v>
      </c>
      <c r="M19" s="321">
        <f>SUM(M11:M18)</f>
        <v>71</v>
      </c>
      <c r="N19" s="320">
        <f t="shared" si="4"/>
        <v>7054</v>
      </c>
      <c r="O19" s="321">
        <f>SUM(O11:O18)</f>
        <v>2238</v>
      </c>
      <c r="P19" s="321">
        <f>SUM(P11:P18)</f>
        <v>0</v>
      </c>
      <c r="Q19" s="320">
        <f t="shared" si="0"/>
        <v>9292</v>
      </c>
      <c r="R19" s="331">
        <f t="shared" si="1"/>
        <v>13389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63819</v>
      </c>
      <c r="E20" s="319"/>
      <c r="F20" s="319"/>
      <c r="G20" s="320">
        <f t="shared" si="2"/>
        <v>63819</v>
      </c>
      <c r="H20" s="319"/>
      <c r="I20" s="319"/>
      <c r="J20" s="320">
        <f t="shared" si="3"/>
        <v>63819</v>
      </c>
      <c r="K20" s="319">
        <v>3951</v>
      </c>
      <c r="L20" s="319">
        <v>129</v>
      </c>
      <c r="M20" s="319"/>
      <c r="N20" s="320">
        <f t="shared" si="4"/>
        <v>4080</v>
      </c>
      <c r="O20" s="319"/>
      <c r="P20" s="319"/>
      <c r="Q20" s="320">
        <f t="shared" si="0"/>
        <v>4080</v>
      </c>
      <c r="R20" s="331">
        <f t="shared" si="1"/>
        <v>59739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</v>
      </c>
      <c r="E23" s="319"/>
      <c r="F23" s="319"/>
      <c r="G23" s="320">
        <f t="shared" si="2"/>
        <v>12</v>
      </c>
      <c r="H23" s="319"/>
      <c r="I23" s="319"/>
      <c r="J23" s="320">
        <f t="shared" si="3"/>
        <v>12</v>
      </c>
      <c r="K23" s="319">
        <v>9</v>
      </c>
      <c r="L23" s="319"/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/>
      <c r="F24" s="319"/>
      <c r="G24" s="320">
        <f t="shared" si="2"/>
        <v>31</v>
      </c>
      <c r="H24" s="319"/>
      <c r="I24" s="319"/>
      <c r="J24" s="320">
        <f t="shared" si="3"/>
        <v>31</v>
      </c>
      <c r="K24" s="319">
        <v>24</v>
      </c>
      <c r="L24" s="319"/>
      <c r="M24" s="319"/>
      <c r="N24" s="320">
        <f t="shared" si="4"/>
        <v>24</v>
      </c>
      <c r="O24" s="319"/>
      <c r="P24" s="319"/>
      <c r="Q24" s="320">
        <f t="shared" si="0"/>
        <v>24</v>
      </c>
      <c r="R24" s="331">
        <f t="shared" si="1"/>
        <v>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43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33</v>
      </c>
      <c r="L27" s="323">
        <f t="shared" si="5"/>
        <v>0</v>
      </c>
      <c r="M27" s="323">
        <f t="shared" si="5"/>
        <v>0</v>
      </c>
      <c r="N27" s="324">
        <f t="shared" si="4"/>
        <v>33</v>
      </c>
      <c r="O27" s="323">
        <f t="shared" si="5"/>
        <v>0</v>
      </c>
      <c r="P27" s="323">
        <f t="shared" si="5"/>
        <v>0</v>
      </c>
      <c r="Q27" s="324">
        <f t="shared" si="0"/>
        <v>33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4848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4848</v>
      </c>
      <c r="H29" s="326">
        <f t="shared" si="6"/>
        <v>0</v>
      </c>
      <c r="I29" s="326">
        <f t="shared" si="6"/>
        <v>0</v>
      </c>
      <c r="J29" s="327">
        <f t="shared" si="3"/>
        <v>4848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4848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2367</v>
      </c>
      <c r="E32" s="319"/>
      <c r="F32" s="319"/>
      <c r="G32" s="320">
        <f t="shared" si="2"/>
        <v>2367</v>
      </c>
      <c r="H32" s="319"/>
      <c r="I32" s="319"/>
      <c r="J32" s="320">
        <f t="shared" si="3"/>
        <v>2367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2367</v>
      </c>
    </row>
    <row r="33" spans="1:18" ht="15.75">
      <c r="A33" s="330"/>
      <c r="B33" s="312" t="s">
        <v>115</v>
      </c>
      <c r="C33" s="143" t="s">
        <v>566</v>
      </c>
      <c r="D33" s="319">
        <v>2481</v>
      </c>
      <c r="E33" s="319"/>
      <c r="F33" s="319"/>
      <c r="G33" s="320">
        <f t="shared" si="2"/>
        <v>2481</v>
      </c>
      <c r="H33" s="319"/>
      <c r="I33" s="319"/>
      <c r="J33" s="320">
        <f t="shared" si="3"/>
        <v>2481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4848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4848</v>
      </c>
      <c r="H40" s="321">
        <f t="shared" si="10"/>
        <v>0</v>
      </c>
      <c r="I40" s="321">
        <f t="shared" si="10"/>
        <v>0</v>
      </c>
      <c r="J40" s="320">
        <f t="shared" si="3"/>
        <v>4848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4848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93533</v>
      </c>
      <c r="E42" s="340">
        <f>E19+E20+E21+E27+E40+E41</f>
        <v>3193</v>
      </c>
      <c r="F42" s="340">
        <f aca="true" t="shared" si="11" ref="F42:R42">F19+F20+F21+F27+F40+F41</f>
        <v>434</v>
      </c>
      <c r="G42" s="340">
        <f t="shared" si="11"/>
        <v>96292</v>
      </c>
      <c r="H42" s="340">
        <f t="shared" si="11"/>
        <v>0</v>
      </c>
      <c r="I42" s="340">
        <f t="shared" si="11"/>
        <v>0</v>
      </c>
      <c r="J42" s="340">
        <f t="shared" si="11"/>
        <v>96292</v>
      </c>
      <c r="K42" s="340">
        <f t="shared" si="11"/>
        <v>10802</v>
      </c>
      <c r="L42" s="340">
        <f t="shared" si="11"/>
        <v>436</v>
      </c>
      <c r="M42" s="340">
        <f t="shared" si="11"/>
        <v>71</v>
      </c>
      <c r="N42" s="340">
        <f t="shared" si="11"/>
        <v>11167</v>
      </c>
      <c r="O42" s="340">
        <f t="shared" si="11"/>
        <v>2238</v>
      </c>
      <c r="P42" s="340">
        <f t="shared" si="11"/>
        <v>0</v>
      </c>
      <c r="Q42" s="340">
        <f t="shared" si="11"/>
        <v>13405</v>
      </c>
      <c r="R42" s="341">
        <f t="shared" si="11"/>
        <v>82887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45162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5">
      <selection activeCell="D100" sqref="D10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84</v>
      </c>
      <c r="D13" s="353">
        <f>SUM(D14:D16)</f>
        <v>0</v>
      </c>
      <c r="E13" s="360">
        <f>SUM(E14:E16)</f>
        <v>84</v>
      </c>
      <c r="F13" s="124"/>
    </row>
    <row r="14" spans="1:6" ht="15.75">
      <c r="A14" s="361" t="s">
        <v>596</v>
      </c>
      <c r="B14" s="126" t="s">
        <v>597</v>
      </c>
      <c r="C14" s="359">
        <v>84</v>
      </c>
      <c r="D14" s="359"/>
      <c r="E14" s="360">
        <f aca="true" t="shared" si="0" ref="E14:E44">C14-D14</f>
        <v>84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29624</v>
      </c>
      <c r="D17" s="359"/>
      <c r="E17" s="360">
        <f t="shared" si="0"/>
        <v>29624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29708</v>
      </c>
      <c r="D21" s="431">
        <f>D13+D17+D18</f>
        <v>0</v>
      </c>
      <c r="E21" s="432">
        <f>E13+E17+E18</f>
        <v>29708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4378</v>
      </c>
      <c r="D26" s="353">
        <f>SUM(D27:D29)</f>
        <v>4378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4037</v>
      </c>
      <c r="D27" s="359">
        <v>4037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341</v>
      </c>
      <c r="D29" s="359">
        <v>341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2507</v>
      </c>
      <c r="D30" s="359">
        <v>2507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1433</v>
      </c>
      <c r="D31" s="359">
        <v>1433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48999</v>
      </c>
      <c r="D32" s="359">
        <v>48999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509</v>
      </c>
      <c r="D35" s="353">
        <f>SUM(D36:D39)</f>
        <v>509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288</v>
      </c>
      <c r="D36" s="359">
        <v>288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215</v>
      </c>
      <c r="D37" s="359">
        <v>215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6</v>
      </c>
      <c r="D39" s="359">
        <v>6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24377</v>
      </c>
      <c r="D40" s="353">
        <f>SUM(D41:D44)</f>
        <v>24377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24377</v>
      </c>
      <c r="D44" s="359">
        <v>24377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82203</v>
      </c>
      <c r="D45" s="429">
        <f>D26+D30+D31+D33+D32+D34+D35+D40</f>
        <v>82203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111911</v>
      </c>
      <c r="D46" s="435">
        <f>D45+D23+D21+D11</f>
        <v>82203</v>
      </c>
      <c r="E46" s="436">
        <f>E45+E23+E21+E11</f>
        <v>29708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150</v>
      </c>
      <c r="D57" s="188"/>
      <c r="E57" s="127">
        <f t="shared" si="1"/>
        <v>150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3178</v>
      </c>
      <c r="D58" s="129">
        <f>D59+D61</f>
        <v>0</v>
      </c>
      <c r="E58" s="127">
        <f t="shared" si="1"/>
        <v>3178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3178</v>
      </c>
      <c r="D59" s="188"/>
      <c r="E59" s="127">
        <f t="shared" si="1"/>
        <v>3178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11640</v>
      </c>
      <c r="D64" s="188"/>
      <c r="E64" s="127">
        <f t="shared" si="1"/>
        <v>11640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4825</v>
      </c>
      <c r="D66" s="188"/>
      <c r="E66" s="127">
        <f t="shared" si="1"/>
        <v>4825</v>
      </c>
      <c r="F66" s="187"/>
    </row>
    <row r="67" spans="1:6" ht="15.75">
      <c r="A67" s="361" t="s">
        <v>684</v>
      </c>
      <c r="B67" s="126" t="s">
        <v>685</v>
      </c>
      <c r="C67" s="188">
        <v>4238</v>
      </c>
      <c r="D67" s="188"/>
      <c r="E67" s="127">
        <f t="shared" si="1"/>
        <v>4238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19793</v>
      </c>
      <c r="D68" s="426">
        <f>D54+D58+D63+D64+D65+D66</f>
        <v>0</v>
      </c>
      <c r="E68" s="427">
        <f t="shared" si="1"/>
        <v>19793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1744</v>
      </c>
      <c r="D70" s="188"/>
      <c r="E70" s="127">
        <f t="shared" si="1"/>
        <v>1744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3745</v>
      </c>
      <c r="D73" s="128">
        <f>SUM(D74:D76)</f>
        <v>3745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3745</v>
      </c>
      <c r="D76" s="188">
        <v>3745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2840</v>
      </c>
      <c r="D77" s="129">
        <f>D78+D80</f>
        <v>2840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2840</v>
      </c>
      <c r="D78" s="188">
        <v>2840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13978</v>
      </c>
      <c r="D87" s="125">
        <f>SUM(D88:D92)+D96</f>
        <v>13978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8982</v>
      </c>
      <c r="D88" s="188">
        <v>8982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1545</v>
      </c>
      <c r="D89" s="188">
        <v>1545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2632</v>
      </c>
      <c r="D90" s="188">
        <v>2632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271</v>
      </c>
      <c r="D91" s="188">
        <v>271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445</v>
      </c>
      <c r="D92" s="129">
        <f>SUM(D93:D95)</f>
        <v>445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74</v>
      </c>
      <c r="D93" s="188">
        <v>74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238</v>
      </c>
      <c r="D94" s="188">
        <v>238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133</v>
      </c>
      <c r="D95" s="188">
        <v>133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103</v>
      </c>
      <c r="D96" s="188">
        <v>103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22451</v>
      </c>
      <c r="D97" s="188">
        <v>22451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43014</v>
      </c>
      <c r="D98" s="424">
        <f>D87+D82+D77+D73+D97</f>
        <v>43014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64551</v>
      </c>
      <c r="D99" s="418">
        <f>D98+D70+D68</f>
        <v>43014</v>
      </c>
      <c r="E99" s="418">
        <f>E98+E70+E68</f>
        <v>21537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45162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45162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215217</v>
      </c>
      <c r="D6" s="644">
        <f aca="true" t="shared" si="0" ref="D6:D15">C6-E6</f>
        <v>0</v>
      </c>
      <c r="E6" s="643">
        <f>'1-Баланс'!G95</f>
        <v>215217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128760</v>
      </c>
      <c r="D7" s="644">
        <f t="shared" si="0"/>
        <v>126265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5053</v>
      </c>
      <c r="D8" s="644">
        <f t="shared" si="0"/>
        <v>0</v>
      </c>
      <c r="E8" s="643">
        <f>ABS('2-Отчет за доходите'!C44)-ABS('2-Отчет за доходите'!G44)</f>
        <v>5053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12285</v>
      </c>
      <c r="D9" s="644">
        <f t="shared" si="0"/>
        <v>-18</v>
      </c>
      <c r="E9" s="643">
        <f>'3-Отчет за паричния поток'!C45</f>
        <v>12303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13617</v>
      </c>
      <c r="D10" s="644">
        <f t="shared" si="0"/>
        <v>0</v>
      </c>
      <c r="E10" s="643">
        <f>'3-Отчет за паричния поток'!C46</f>
        <v>13617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128760</v>
      </c>
      <c r="D11" s="644">
        <f t="shared" si="0"/>
        <v>0</v>
      </c>
      <c r="E11" s="643">
        <f>'4-Отчет за собствения капитал'!L34</f>
        <v>128760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2367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2481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A. Dimitrova</cp:lastModifiedBy>
  <cp:lastPrinted>2023-08-24T09:09:05Z</cp:lastPrinted>
  <dcterms:created xsi:type="dcterms:W3CDTF">2006-09-16T00:00:00Z</dcterms:created>
  <dcterms:modified xsi:type="dcterms:W3CDTF">2023-08-24T11:04:44Z</dcterms:modified>
  <cp:category/>
  <cp:version/>
  <cp:contentType/>
  <cp:contentStatus/>
</cp:coreProperties>
</file>