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670" windowWidth="20700" windowHeight="54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<sst xmlns="http://schemas.openxmlformats.org/spreadsheetml/2006/main" count="4325" uniqueCount="1006">
  <si>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</si>
  <si>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</si>
  <si>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</si>
  <si>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</si>
  <si>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</si>
  <si>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</si>
  <si>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</si>
  <si>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</si>
  <si>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</si>
  <si>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</si>
  <si>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</si>
  <si>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</si>
  <si>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</si>
  <si>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</si>
  <si>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</si>
  <si>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</si>
  <si>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</si>
  <si>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</si>
  <si>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</si>
  <si>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</si>
  <si>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</si>
  <si>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</si>
  <si>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</si>
  <si>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</si>
  <si>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</si>
  <si>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</si>
  <si>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</si>
  <si>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</si>
  <si>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</si>
  <si>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</si>
  <si>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</si>
  <si>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</si>
  <si>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</si>
  <si>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</si>
  <si>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</si>
  <si>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</si>
  <si>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</si>
  <si>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</si>
  <si>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</si>
  <si>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</si>
  <si>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</si>
  <si>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</si>
  <si>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</si>
  <si>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</si>
  <si>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</si>
  <si>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</si>
  <si>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</si>
  <si>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</si>
  <si>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</si>
  <si>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</si>
  <si>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</si>
  <si>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</si>
  <si>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</si>
  <si>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</si>
  <si>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</si>
  <si>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</si>
  <si>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</si>
  <si>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</si>
  <si>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</si>
  <si>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</si>
  <si>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</si>
  <si>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</si>
  <si>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</si>
  <si>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</si>
  <si>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</si>
  <si>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</si>
  <si>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</si>
  <si>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</si>
  <si>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</si>
  <si>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</si>
  <si>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</si>
  <si>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</si>
  <si>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</si>
  <si>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</si>
  <si>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</si>
  <si>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</si>
  <si>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</si>
  <si>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</si>
  <si>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</si>
  <si>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</si>
  <si>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</si>
  <si>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</si>
  <si>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</si>
  <si>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</si>
  <si>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</si>
  <si>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</si>
  <si>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</si>
  <si>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</si>
  <si>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</si>
  <si>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</si>
  <si>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</si>
  <si>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</si>
  <si>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</si>
  <si>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</si>
  <si>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</si>
  <si>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</si>
  <si>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</si>
  <si>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</si>
  <si>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</si>
  <si>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</si>
  <si>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</si>
  <si>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</si>
  <si>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</si>
  <si>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</si>
  <si>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</si>
  <si>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</si>
  <si>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</si>
  <si>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</si>
  <si>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</si>
  <si>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</si>
  <si>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</si>
  <si>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</si>
  <si>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</si>
  <si>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</si>
  <si>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</si>
  <si>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</si>
  <si>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</si>
  <si>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</si>
  <si>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</si>
  <si>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</si>
  <si>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</si>
  <si>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</si>
  <si>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</si>
  <si>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</si>
  <si>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</si>
  <si>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</si>
  <si>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</si>
  <si>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</si>
  <si>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</si>
  <si>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</si>
  <si>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</si>
  <si>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</si>
  <si>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</si>
  <si>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</si>
  <si>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</si>
  <si>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</si>
  <si>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</si>
  <si>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</si>
  <si>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</si>
  <si>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</si>
  <si>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</si>
  <si>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</si>
  <si>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</si>
  <si>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</si>
  <si>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</si>
  <si>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</si>
  <si>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</si>
  <si>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</si>
  <si>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</si>
  <si>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</si>
  <si>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</si>
  <si>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</si>
  <si>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</si>
  <si>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</si>
  <si>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</si>
  <si>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</si>
  <si>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</si>
  <si>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</si>
  <si>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</si>
  <si>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</si>
  <si>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</si>
  <si>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</si>
  <si>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</si>
  <si>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</si>
  <si>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</si>
  <si>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</si>
  <si>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</si>
  <si>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</si>
  <si>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</si>
  <si>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</si>
  <si>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</si>
  <si>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</si>
  <si>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</si>
  <si>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</si>
  <si>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</si>
  <si>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</si>
  <si>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</si>
  <si>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</si>
  <si>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</si>
  <si>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</si>
  <si>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</si>
  <si>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</si>
  <si>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</si>
  <si>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</si>
  <si>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</si>
  <si>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</si>
  <si>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</si>
  <si>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</si>
  <si>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</si>
  <si>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</si>
  <si>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</si>
  <si>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</si>
  <si>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</si>
  <si>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</si>
  <si>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</si>
  <si>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</si>
  <si>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</si>
  <si>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</si>
  <si>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</si>
  <si>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</si>
  <si>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</si>
  <si>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</si>
  <si>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</si>
  <si>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</si>
  <si>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</si>
  <si>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</si>
  <si>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</si>
  <si>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</si>
  <si>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</si>
  <si>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</si>
  <si>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</si>
  <si>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</si>
  <si>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</si>
  <si>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</si>
  <si>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</si>
  <si>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</si>
  <si>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</si>
  <si>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</si>
  <si>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</si>
  <si>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</si>
  <si>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</si>
  <si>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</si>
  <si>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</si>
  <si>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</si>
  <si>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</si>
  <si>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</si>
  <si>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</si>
  <si>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</si>
  <si>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</si>
  <si>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</si>
  <si>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</si>
  <si>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</si>
  <si>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</si>
  <si>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</si>
  <si>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</si>
  <si>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</si>
  <si>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</si>
  <si>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</si>
  <si>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</si>
  <si>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</si>
  <si>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</si>
  <si>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</si>
  <si>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</si>
  <si>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</si>
  <si>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</si>
  <si>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</si>
  <si>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</si>
  <si>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</si>
  <si>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</si>
  <si>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</si>
  <si>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</si>
  <si>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</si>
  <si>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</si>
  <si>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</si>
  <si>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</si>
  <si>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</si>
  <si>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</si>
  <si>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</si>
  <si>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</si>
  <si>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</si>
  <si>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</si>
  <si>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</si>
  <si>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</si>
  <si>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</si>
  <si>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</si>
  <si>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</si>
  <si>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</si>
  <si>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</si>
  <si>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</si>
  <si>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</si>
  <si>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</si>
  <si>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</si>
  <si>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</si>
  <si>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</si>
  <si>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</si>
  <si>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</si>
  <si>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</si>
  <si>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</si>
  <si>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</si>
  <si>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</si>
  <si>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</si>
  <si>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</si>
  <si>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</si>
  <si>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</si>
  <si>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</si>
  <si>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</si>
  <si>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</si>
  <si>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</si>
  <si>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</si>
  <si>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</si>
  <si>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</si>
  <si>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</si>
  <si>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</si>
  <si>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</si>
  <si>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</si>
  <si>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</si>
  <si>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</si>
  <si>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</si>
  <si>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</si>
  <si>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</si>
  <si>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</si>
  <si>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</si>
  <si>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</si>
  <si>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</si>
  <si>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</si>
  <si>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</si>
  <si>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</si>
  <si>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</si>
  <si>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</si>
  <si>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</si>
  <si>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</si>
  <si>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</si>
  <si>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</si>
  <si>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</si>
  <si>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</si>
  <si>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</si>
  <si>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</si>
  <si>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</si>
  <si>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</si>
  <si>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</si>
  <si>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</si>
  <si>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</si>
  <si>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</si>
  <si>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</si>
  <si>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</si>
  <si>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</si>
  <si>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</si>
  <si>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</si>
  <si>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</si>
  <si>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</si>
  <si>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</si>
  <si>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</si>
  <si>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</si>
  <si>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</si>
  <si>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</si>
  <si>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</si>
  <si>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</si>
  <si>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</si>
  <si>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</si>
  <si>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</si>
  <si>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</si>
  <si>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</si>
  <si>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</si>
  <si>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</si>
  <si>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</si>
  <si>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</si>
  <si>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</si>
  <si>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</si>
  <si>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</si>
  <si>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</si>
  <si>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</si>
  <si>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</si>
  <si>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</si>
  <si>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</si>
  <si>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</si>
  <si>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</si>
  <si>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</si>
  <si>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</si>
  <si>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</si>
  <si>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</si>
  <si>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</si>
  <si>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</si>
  <si>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</si>
  <si>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</si>
  <si>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</si>
  <si>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</si>
  <si>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</si>
  <si>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</si>
  <si>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</si>
  <si>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</si>
  <si>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</si>
  <si>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</si>
  <si>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</si>
  <si>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</si>
  <si>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</si>
  <si>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</si>
  <si>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</si>
  <si>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</si>
  <si>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</si>
  <si>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</si>
  <si>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</si>
  <si>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</si>
  <si>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</si>
  <si>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</si>
  <si>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</si>
  <si>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</si>
  <si>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</si>
  <si>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</si>
  <si>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</si>
  <si>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</si>
  <si>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</si>
  <si>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</si>
  <si>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</si>
  <si>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</si>
  <si>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</si>
  <si>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</si>
  <si>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</si>
  <si>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</si>
  <si>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</si>
  <si>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</si>
  <si>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</si>
  <si>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</si>
  <si>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</si>
  <si>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</si>
  <si>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</si>
  <si>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</si>
  <si>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</si>
  <si>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</si>
  <si>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</si>
  <si>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</si>
  <si>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</si>
  <si>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</si>
  <si>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</si>
  <si>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</si>
  <si>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</si>
  <si>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</si>
  <si>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</si>
  <si>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</si>
  <si>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</si>
  <si>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</si>
  <si>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</si>
  <si>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</si>
  <si>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</si>
  <si>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</si>
  <si>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</si>
  <si>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</si>
  <si>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</si>
  <si>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</si>
  <si>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</si>
  <si>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</si>
  <si>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</si>
  <si>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</si>
  <si>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</si>
  <si>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</si>
  <si>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</si>
  <si>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</si>
  <si>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</si>
  <si>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</si>
  <si>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</si>
  <si>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</si>
  <si>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</si>
  <si>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</si>
  <si>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</si>
  <si>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</si>
  <si>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</si>
  <si>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</si>
  <si>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</si>
  <si>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</si>
  <si>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</si>
  <si>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</si>
  <si>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</si>
  <si>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</si>
  <si>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</si>
  <si>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</si>
  <si>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</si>
  <si>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</si>
  <si>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</si>
  <si>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</si>
  <si>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</si>
  <si>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</si>
  <si>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</si>
  <si>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</si>
  <si>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</si>
  <si>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</si>
  <si>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</si>
  <si>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</si>
  <si>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</si>
  <si>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</si>
  <si>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</si>
  <si>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</si>
  <si>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</si>
  <si>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</si>
  <si>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</si>
  <si>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</si>
  <si>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</si>
  <si>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</si>
  <si>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</si>
  <si>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</si>
  <si>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</si>
  <si>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</si>
  <si>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</si>
  <si>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</si>
  <si>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</si>
  <si>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</si>
  <si>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</si>
  <si>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</si>
  <si>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</si>
  <si>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</si>
  <si>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</si>
  <si>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</si>
  <si>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</si>
  <si>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</si>
  <si>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</si>
  <si>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</si>
  <si>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</si>
  <si>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</si>
  <si>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</si>
  <si>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</si>
  <si>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</si>
  <si>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</si>
  <si>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</si>
  <si>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</si>
  <si>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</si>
  <si>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</si>
  <si>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</si>
  <si>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</si>
  <si>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</si>
  <si>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</si>
  <si>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</si>
  <si>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</si>
  <si>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</si>
  <si>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</si>
  <si>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</si>
  <si>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</si>
  <si>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</si>
  <si>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</si>
  <si>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</si>
  <si>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</si>
  <si>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</si>
  <si>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</si>
  <si>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</si>
  <si>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</si>
  <si>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</si>
  <si>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</si>
  <si>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</si>
  <si>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</si>
  <si>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</si>
  <si>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</si>
  <si>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</si>
  <si>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</si>
  <si>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</si>
  <si>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</si>
  <si>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</si>
  <si>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</si>
  <si>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</si>
  <si>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</si>
  <si>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</si>
  <si>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</si>
  <si>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</si>
  <si>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</si>
  <si>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</si>
  <si>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</si>
  <si>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</si>
  <si>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</si>
  <si>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</si>
  <si>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</si>
  <si>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</si>
  <si>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</si>
  <si>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</si>
  <si>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</si>
  <si>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</si>
  <si>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</si>
  <si>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</si>
  <si>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</si>
  <si>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</si>
  <si>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</si>
  <si>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</si>
  <si>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</si>
  <si>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</si>
  <si>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</si>
  <si>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</si>
  <si>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</si>
  <si>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</si>
  <si>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</si>
  <si>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</si>
  <si>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</si>
  <si>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</si>
  <si>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</si>
  <si>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</si>
  <si>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</si>
  <si>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</si>
  <si>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</si>
  <si>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</si>
  <si>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</si>
  <si>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</si>
  <si>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</si>
  <si>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</si>
  <si>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</si>
  <si>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</si>
  <si>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</si>
  <si>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</si>
  <si>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</si>
  <si>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</si>
  <si>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</si>
  <si>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</si>
  <si>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</si>
  <si>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</si>
  <si>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</si>
  <si>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</si>
  <si>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</si>
  <si>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</si>
  <si>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</si>
  <si>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</si>
  <si>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</si>
  <si>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</si>
  <si>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</si>
  <si>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</si>
  <si>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</si>
  <si>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</si>
  <si>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</si>
  <si>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</si>
  <si>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</si>
  <si>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</si>
  <si>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</si>
  <si>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</si>
  <si>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</si>
  <si>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</si>
  <si>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</si>
  <si>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</si>
  <si>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</si>
  <si>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</si>
  <si>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</si>
  <si>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</si>
  <si>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</si>
  <si>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</si>
  <si>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</si>
  <si>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</si>
  <si>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</si>
  <si>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</si>
  <si>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</si>
  <si>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</si>
  <si>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</si>
  <si>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</si>
  <si>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</si>
  <si>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</si>
  <si>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</si>
  <si>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</si>
  <si>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</si>
  <si>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</si>
  <si>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</si>
  <si>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</si>
  <si>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</si>
  <si>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</si>
  <si>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</si>
  <si>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</si>
  <si>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</si>
  <si>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</si>
  <si>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</si>
  <si>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</si>
  <si>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</si>
  <si>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</si>
  <si>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</si>
  <si>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</si>
  <si>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</si>
  <si>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</si>
  <si>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</si>
  <si>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</si>
  <si>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</si>
  <si>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</si>
  <si>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</si>
  <si>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</si>
  <si>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</si>
  <si>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</si>
  <si>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</si>
  <si>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</si>
  <si>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</si>
  <si>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</si>
  <si>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</si>
  <si>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</si>
  <si>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</si>
  <si>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</si>
  <si>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</si>
  <si>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</si>
  <si>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</si>
  <si>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</si>
  <si>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</si>
  <si>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</si>
  <si>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</si>
  <si>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</si>
  <si>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</si>
  <si>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</si>
  <si>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</si>
  <si>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</si>
  <si>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</si>
  <si>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</si>
  <si>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</si>
  <si>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</si>
  <si>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</si>
  <si>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</si>
  <si>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</si>
  <si>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</si>
  <si>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</si>
  <si>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</si>
  <si>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</si>
  <si>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</si>
  <si>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</si>
  <si>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</si>
  <si>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</si>
  <si>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</si>
  <si>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</si>
  <si>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</si>
  <si>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</si>
  <si>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</si>
  <si>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</si>
  <si>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</si>
  <si>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</si>
  <si>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</si>
  <si>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</si>
  <si>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</si>
  <si>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</si>
  <si>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</si>
  <si>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</si>
  <si>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</si>
  <si>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</si>
  <si>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</si>
  <si>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</si>
  <si>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</si>
  <si>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</si>
  <si>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</si>
  <si>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</si>
  <si>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</si>
  <si>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</si>
  <si>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</si>
  <si>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</si>
  <si>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</si>
  <si>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</si>
  <si>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</si>
  <si>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</si>
  <si>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</si>
  <si>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</si>
  <si>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</si>
  <si>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</si>
  <si>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</si>
  <si>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</si>
  <si>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</si>
  <si>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</si>
  <si>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</si>
  <si>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</si>
  <si>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</si>
  <si>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</si>
  <si>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</si>
  <si>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</si>
  <si>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</si>
  <si>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</si>
  <si>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</si>
  <si>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</si>
  <si>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</si>
  <si>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</si>
  <si>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</si>
  <si>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</si>
  <si>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</si>
  <si>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</si>
  <si>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</si>
  <si>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</si>
  <si>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</si>
  <si>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</si>
  <si>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</si>
  <si>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</si>
  <si>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</si>
  <si>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</si>
  <si>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</si>
  <si>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</si>
  <si>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</si>
  <si>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</si>
  <si>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</si>
  <si>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</si>
  <si>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</si>
  <si>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</si>
  <si>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</si>
  <si>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</si>
  <si>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</si>
  <si>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</si>
  <si>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</si>
  <si>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</si>
  <si>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</si>
  <si>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</si>
  <si>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</si>
  <si>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</si>
  <si>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</si>
  <si>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</si>
  <si>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</si>
  <si>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</si>
  <si>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</si>
  <si>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</si>
  <si>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</si>
  <si>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</si>
  <si>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</si>
  <si>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</si>
  <si>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</si>
  <si>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</si>
  <si>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</si>
  <si>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</si>
  <si>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</si>
  <si>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</si>
  <si>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</si>
  <si>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</si>
  <si>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</si>
  <si>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</si>
  <si>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</si>
  <si>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</si>
  <si>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</si>
  <si>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</si>
  <si>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</si>
  <si>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</si>
  <si>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</si>
  <si>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</si>
  <si>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</si>
  <si>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</si>
  <si>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</si>
  <si>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</si>
  <si>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</si>
  <si>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</si>
  <si>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</si>
  <si>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</si>
  <si>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</si>
  <si>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</si>
  <si>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</si>
  <si>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</si>
  <si>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</si>
  <si>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</si>
  <si>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</si>
  <si>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</si>
  <si>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</si>
  <si>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</si>
  <si>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</si>
  <si>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</si>
  <si>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</si>
  <si>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</si>
  <si>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</si>
  <si>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</si>
  <si>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</si>
  <si>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</si>
  <si>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</si>
  <si>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</si>
  <si>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</si>
  <si>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</si>
  <si>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</si>
  <si>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</si>
  <si>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</si>
  <si>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</si>
  <si>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</si>
  <si>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</si>
  <si>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</si>
  <si>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</si>
  <si>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</si>
  <si>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</si>
  <si>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</si>
  <si>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</si>
  <si>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</si>
  <si>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</si>
  <si>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</si>
  <si>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</si>
  <si>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</si>
  <si>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</si>
  <si>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</si>
  <si>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</si>
  <si>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</si>
  <si>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</si>
  <si>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</si>
  <si>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</si>
  <si>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</si>
  <si>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</si>
  <si>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</si>
  <si>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</si>
  <si>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</si>
  <si>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</si>
  <si>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</si>
  <si>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</si>
  <si>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</si>
  <si>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</si>
  <si>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</si>
  <si>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</si>
  <si>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</si>
  <si>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</si>
  <si>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</si>
  <si>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</si>
  <si>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</si>
  <si>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</si>
  <si>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</si>
  <si>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</si>
  <si>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</si>
  <si>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</si>
  <si>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</si>
  <si>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</si>
  <si>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</si>
  <si>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</si>
  <si>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</si>
  <si>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</si>
  <si>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</si>
  <si>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</si>
  <si>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</si>
  <si>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</si>
  <si>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</si>
  <si>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</si>
  <si>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</si>
  <si>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</si>
  <si>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</si>
  <si>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</si>
  <si>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</si>
  <si>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</si>
  <si>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</si>
  <si>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</si>
  <si>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</si>
  <si>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</si>
  <si>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</si>
  <si>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</si>
  <si>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</si>
  <si>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</si>
  <si>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</si>
  <si>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</si>
  <si>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</si>
  <si>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</si>
  <si>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</si>
  <si>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</si>
  <si>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</si>
  <si>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</si>
  <si>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</si>
  <si>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</si>
  <si>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</si>
  <si>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</si>
  <si>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</si>
  <si>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</si>
  <si>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</si>
  <si>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</si>
  <si>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</si>
  <si>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</si>
  <si>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</si>
  <si>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</si>
  <si>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</si>
  <si>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</si>
  <si>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</si>
  <si>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</si>
  <si>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</si>
  <si>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</si>
  <si>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</si>
  <si>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</si>
  <si>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</si>
  <si>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</si>
  <si>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</si>
  <si>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</si>
  <si>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</si>
  <si>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</si>
  <si>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</si>
  <si>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</si>
  <si>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</si>
  <si>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</si>
  <si>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</si>
  <si>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</si>
  <si>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</si>
  <si>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</si>
  <si>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</si>
  <si>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</si>
  <si>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</si>
  <si>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</si>
  <si>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</si>
  <si>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</si>
  <si>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</si>
  <si>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</si>
  <si>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</si>
  <si>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</si>
  <si>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</si>
  <si>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</si>
  <si>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</si>
  <si>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</si>
  <si>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</si>
  <si>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</si>
  <si>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</si>
  <si>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</si>
  <si>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</si>
  <si>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</si>
  <si>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</si>
  <si>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</si>
  <si>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</si>
  <si>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</si>
  <si>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</si>
  <si>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</si>
  <si>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</si>
  <si>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</si>
  <si>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</si>
  <si>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</si>
  <si>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</si>
  <si>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</si>
  <si>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</si>
  <si>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</si>
  <si>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</si>
  <si>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</si>
  <si>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</si>
  <si>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</si>
  <si>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</si>
  <si>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</si>
  <si>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</si>
  <si>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</si>
  <si>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</si>
  <si>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</si>
  <si>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</si>
  <si>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</si>
  <si>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</si>
  <si>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</si>
  <si>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</si>
  <si>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</si>
  <si>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</si>
  <si>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</si>
  <si>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</si>
  <si>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</si>
  <si>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</si>
  <si>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www.chimsnab-bulgaria.com</t>
  </si>
  <si>
    <t>ГЛАВЕН СЧЕТОВОДИТЕЛ</t>
  </si>
  <si>
    <t>1. ЕЛПРОМ АД</t>
  </si>
  <si>
    <t>4. МАКРИН 2003 ООД</t>
  </si>
  <si>
    <t>1. М КАР ЕООД СКОПИЕ</t>
  </si>
  <si>
    <t>2. ВАРНА ИСТЕЙТС МЕНИДЖМЪНТ ЕООД</t>
  </si>
  <si>
    <t>e-register.fsc.bg;http://www.x3news.com; www.infostock.bg</t>
  </si>
  <si>
    <t>3. ЕКСПЕРТ СНАБ ООД</t>
  </si>
  <si>
    <t>МАРТИН СЕФЕРИНОВ ПЪРВАНОВ</t>
  </si>
  <si>
    <t>m.parvanov@chimsnab-bulgaria.com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</si>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</sst>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44218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АНГЕЛОВА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44218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1003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1004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1001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109729</v>
      </c>
      <c r="D6" s="675">
        <f aca="true" t="shared" si="0" ref="D6:D15">C6-E6</f>
        <v>0</v>
      </c>
      <c r="E6" s="674">
        <f>'1-Баланс'!G95</f>
        <v>109729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86352</v>
      </c>
      <c r="D7" s="675">
        <f t="shared" si="0"/>
        <v>83857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664</v>
      </c>
      <c r="D8" s="675">
        <f t="shared" si="0"/>
        <v>0</v>
      </c>
      <c r="E8" s="674">
        <f>ABS('2-Отчет за доходите'!C44)-ABS('2-Отчет за доходите'!G44)</f>
        <v>664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14</v>
      </c>
      <c r="D9" s="675">
        <f t="shared" si="0"/>
        <v>0</v>
      </c>
      <c r="E9" s="674">
        <f>'3-Отчет за паричния поток'!C45</f>
        <v>14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</v>
      </c>
      <c r="D10" s="675">
        <f t="shared" si="0"/>
        <v>0</v>
      </c>
      <c r="E10" s="674">
        <f>'3-Отчет за паричния поток'!C46</f>
        <v>18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86352</v>
      </c>
      <c r="D11" s="675">
        <f t="shared" si="0"/>
        <v>0</v>
      </c>
      <c r="E11" s="674">
        <f>'4-Отчет за собствения капитал'!L34</f>
        <v>86352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24893</v>
      </c>
      <c r="D12" s="675">
        <f t="shared" si="0"/>
        <v>0</v>
      </c>
      <c r="E12" s="674">
        <f>'Справка 5'!C27+'Справка 5'!C97</f>
        <v>24893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0.6281929990539262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0.007689457105799518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0.028403986824656714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0.006051271769541324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1.544985250737463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2.9821270241261844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2.979560408791824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0.0008399832003359933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0.0008399832003359933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0.05036451136417783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0.009632822681333102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0.022061155152887882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0.27071752825643874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0.2130430424044692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1229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0.014232443950342783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0.594272076372315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18.776706827309237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142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18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169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24893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24893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24893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45825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54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55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3149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57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35687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24935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63831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63904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109729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3354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3162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78330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4863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4863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664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5527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86352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838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1110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1948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685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445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129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82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20525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21210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219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21429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109729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283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214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37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125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167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860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490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496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1356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739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1356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739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75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75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664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664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2095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153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673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231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1057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673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35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330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1038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2095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2095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1028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-529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-254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-522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-50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-337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-413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320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74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1500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1481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441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-1579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-1140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3168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3168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-6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3162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3162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4863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4863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664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5527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5527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85694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85694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664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-6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86352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86352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200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54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11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392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20763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26063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26063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26063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47218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1170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1170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1170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1170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200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54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11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392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24893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24893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24893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46048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200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54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11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392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24893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24893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24893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46048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48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34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112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4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9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207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207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10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16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16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58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36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113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5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11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223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223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58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36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113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5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11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223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223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142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18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169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24893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24893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24893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45825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3149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3047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102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57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35687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24935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24935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63831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63831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3149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3047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102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57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35687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24935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24935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63831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63831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838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838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1110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445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444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240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129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82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66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20525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21210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23158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445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444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240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129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82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66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20525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21210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21210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838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838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1110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1948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24874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24874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24874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24874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C73" sqref="C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142</v>
      </c>
      <c r="D14" s="197">
        <v>152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18</v>
      </c>
      <c r="D15" s="197">
        <v>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>
        <v>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7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3</v>
      </c>
      <c r="D19" s="197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169</v>
      </c>
      <c r="D20" s="598">
        <f>SUM(D12:D19)</f>
        <v>185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20763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3354</v>
      </c>
      <c r="H22" s="614">
        <f>SUM(H23:H25)</f>
        <v>3360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3162</v>
      </c>
      <c r="H25" s="196">
        <v>3168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78330</v>
      </c>
      <c r="H26" s="598">
        <f>H20+H21+H22</f>
        <v>78336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4863</v>
      </c>
      <c r="H28" s="596">
        <f>SUM(H29:H31)</f>
        <v>4369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4863</v>
      </c>
      <c r="H29" s="196">
        <v>4369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664</v>
      </c>
      <c r="H32" s="196">
        <v>494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5527</v>
      </c>
      <c r="H34" s="598">
        <f>H28+H32+H33</f>
        <v>4863</v>
      </c>
    </row>
    <row r="35" spans="1:8" ht="15.75">
      <c r="A35" s="89" t="s">
        <v>106</v>
      </c>
      <c r="B35" s="94" t="s">
        <v>107</v>
      </c>
      <c r="C35" s="595">
        <f>SUM(C36:C39)</f>
        <v>24893</v>
      </c>
      <c r="D35" s="596">
        <f>SUM(D36:D39)</f>
        <v>26063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24893</v>
      </c>
      <c r="D36" s="196">
        <v>26063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86352</v>
      </c>
      <c r="H37" s="600">
        <f>H26+H18+H34</f>
        <v>85694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24893</v>
      </c>
      <c r="D46" s="598">
        <f>D35+D40+D45</f>
        <v>26063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838</v>
      </c>
      <c r="H53" s="196">
        <v>1055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1110</v>
      </c>
      <c r="H54" s="196">
        <v>1104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45825</v>
      </c>
      <c r="D56" s="602">
        <f>D20+D21+D22+D28+D33+D46+D52+D54+D55</f>
        <v>47011</v>
      </c>
      <c r="E56" s="100" t="s">
        <v>850</v>
      </c>
      <c r="F56" s="99" t="s">
        <v>172</v>
      </c>
      <c r="G56" s="599">
        <f>G50+G52+G53+G54+G55</f>
        <v>1948</v>
      </c>
      <c r="H56" s="600">
        <f>H50+H52+H53+H54+H55</f>
        <v>2159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54</v>
      </c>
      <c r="D61" s="196">
        <v>51</v>
      </c>
      <c r="E61" s="200" t="s">
        <v>188</v>
      </c>
      <c r="F61" s="93" t="s">
        <v>189</v>
      </c>
      <c r="G61" s="595">
        <f>SUM(G62:G68)</f>
        <v>685</v>
      </c>
      <c r="H61" s="596">
        <f>SUM(H62:H68)</f>
        <v>532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445</v>
      </c>
      <c r="H62" s="197">
        <v>36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129</v>
      </c>
      <c r="H64" s="197">
        <v>142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55</v>
      </c>
      <c r="D65" s="598">
        <f>SUM(D59:D64)</f>
        <v>52</v>
      </c>
      <c r="E65" s="89" t="s">
        <v>201</v>
      </c>
      <c r="F65" s="93" t="s">
        <v>202</v>
      </c>
      <c r="G65" s="197">
        <v>8</v>
      </c>
      <c r="H65" s="197">
        <v>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7">
        <v>18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7">
        <v>7</v>
      </c>
    </row>
    <row r="68" spans="1:8" ht="15.75">
      <c r="A68" s="89" t="s">
        <v>206</v>
      </c>
      <c r="B68" s="91" t="s">
        <v>207</v>
      </c>
      <c r="C68" s="197">
        <v>3149</v>
      </c>
      <c r="D68" s="197">
        <v>2990</v>
      </c>
      <c r="E68" s="89" t="s">
        <v>212</v>
      </c>
      <c r="F68" s="93" t="s">
        <v>213</v>
      </c>
      <c r="G68" s="197">
        <v>82</v>
      </c>
      <c r="H68" s="197">
        <v>323</v>
      </c>
    </row>
    <row r="69" spans="1:8" ht="15.75">
      <c r="A69" s="89" t="s">
        <v>210</v>
      </c>
      <c r="B69" s="91" t="s">
        <v>211</v>
      </c>
      <c r="C69" s="197">
        <v>57</v>
      </c>
      <c r="D69" s="197">
        <v>44</v>
      </c>
      <c r="E69" s="201" t="s">
        <v>79</v>
      </c>
      <c r="F69" s="93" t="s">
        <v>216</v>
      </c>
      <c r="G69" s="197">
        <v>20525</v>
      </c>
      <c r="H69" s="197">
        <v>20641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35687</v>
      </c>
      <c r="D71" s="197">
        <v>35118</v>
      </c>
      <c r="E71" s="474" t="s">
        <v>47</v>
      </c>
      <c r="F71" s="95" t="s">
        <v>223</v>
      </c>
      <c r="G71" s="597">
        <f>G59+G60+G61+G69+G70</f>
        <v>21210</v>
      </c>
      <c r="H71" s="598">
        <f>H59+H60+H61+H69+H70</f>
        <v>21173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24935</v>
      </c>
      <c r="D75" s="197">
        <v>24010</v>
      </c>
      <c r="E75" s="485" t="s">
        <v>160</v>
      </c>
      <c r="F75" s="95" t="s">
        <v>233</v>
      </c>
      <c r="G75" s="478">
        <v>219</v>
      </c>
      <c r="H75" s="479">
        <v>219</v>
      </c>
    </row>
    <row r="76" spans="1:8" ht="15.75">
      <c r="A76" s="482" t="s">
        <v>77</v>
      </c>
      <c r="B76" s="96" t="s">
        <v>232</v>
      </c>
      <c r="C76" s="597">
        <f>SUM(C68:C75)</f>
        <v>63831</v>
      </c>
      <c r="D76" s="598">
        <f>SUM(D68:D75)</f>
        <v>62162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21429</v>
      </c>
      <c r="H79" s="600">
        <f>H71+H73+H75+H77</f>
        <v>21392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</v>
      </c>
      <c r="D89" s="196">
        <v>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</v>
      </c>
      <c r="D92" s="598">
        <f>SUM(D88:D91)</f>
        <v>14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63904</v>
      </c>
      <c r="D94" s="602">
        <f>D65+D76+D85+D92+D93</f>
        <v>62234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109729</v>
      </c>
      <c r="D95" s="604">
        <f>D94+D56</f>
        <v>109245</v>
      </c>
      <c r="E95" s="229" t="s">
        <v>942</v>
      </c>
      <c r="F95" s="489" t="s">
        <v>268</v>
      </c>
      <c r="G95" s="603">
        <f>G37+G40+G56+G79</f>
        <v>109729</v>
      </c>
      <c r="H95" s="604">
        <f>H37+H40+H56+H79</f>
        <v>109245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44218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АНГЕЛОВА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</v>
      </c>
      <c r="D12" s="316">
        <v>17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283</v>
      </c>
      <c r="D13" s="316">
        <v>239</v>
      </c>
      <c r="E13" s="194" t="s">
        <v>281</v>
      </c>
      <c r="F13" s="240" t="s">
        <v>282</v>
      </c>
      <c r="G13" s="316">
        <v>153</v>
      </c>
      <c r="H13" s="316">
        <v>147</v>
      </c>
    </row>
    <row r="14" spans="1:8" ht="15.75">
      <c r="A14" s="194" t="s">
        <v>283</v>
      </c>
      <c r="B14" s="190" t="s">
        <v>284</v>
      </c>
      <c r="C14" s="316">
        <v>16</v>
      </c>
      <c r="D14" s="316">
        <v>14</v>
      </c>
      <c r="E14" s="245" t="s">
        <v>285</v>
      </c>
      <c r="F14" s="240" t="s">
        <v>286</v>
      </c>
      <c r="G14" s="316">
        <v>673</v>
      </c>
      <c r="H14" s="316">
        <v>698</v>
      </c>
    </row>
    <row r="15" spans="1:8" ht="15.75">
      <c r="A15" s="194" t="s">
        <v>287</v>
      </c>
      <c r="B15" s="190" t="s">
        <v>288</v>
      </c>
      <c r="C15" s="316">
        <v>214</v>
      </c>
      <c r="D15" s="316">
        <v>315</v>
      </c>
      <c r="E15" s="245" t="s">
        <v>79</v>
      </c>
      <c r="F15" s="240" t="s">
        <v>289</v>
      </c>
      <c r="G15" s="316">
        <v>231</v>
      </c>
      <c r="H15" s="316">
        <v>249</v>
      </c>
    </row>
    <row r="16" spans="1:8" ht="15.75">
      <c r="A16" s="194" t="s">
        <v>290</v>
      </c>
      <c r="B16" s="190" t="s">
        <v>291</v>
      </c>
      <c r="C16" s="316">
        <v>37</v>
      </c>
      <c r="D16" s="316">
        <v>58</v>
      </c>
      <c r="E16" s="236" t="s">
        <v>52</v>
      </c>
      <c r="F16" s="264" t="s">
        <v>292</v>
      </c>
      <c r="G16" s="628">
        <f>SUM(G12:G15)</f>
        <v>1057</v>
      </c>
      <c r="H16" s="629">
        <f>SUM(H12:H15)</f>
        <v>1094</v>
      </c>
    </row>
    <row r="17" spans="1:8" ht="31.5">
      <c r="A17" s="194" t="s">
        <v>293</v>
      </c>
      <c r="B17" s="190" t="s">
        <v>294</v>
      </c>
      <c r="C17" s="316">
        <v>125</v>
      </c>
      <c r="D17" s="316">
        <v>124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167</v>
      </c>
      <c r="D19" s="316">
        <v>212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860</v>
      </c>
      <c r="D22" s="629">
        <f>SUM(D12:D18)+D19</f>
        <v>979</v>
      </c>
      <c r="E22" s="194" t="s">
        <v>309</v>
      </c>
      <c r="F22" s="237" t="s">
        <v>310</v>
      </c>
      <c r="G22" s="316">
        <v>673</v>
      </c>
      <c r="H22" s="317">
        <v>885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35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330</v>
      </c>
      <c r="H24" s="317"/>
    </row>
    <row r="25" spans="1:8" ht="31.5">
      <c r="A25" s="194" t="s">
        <v>316</v>
      </c>
      <c r="B25" s="237" t="s">
        <v>317</v>
      </c>
      <c r="C25" s="316">
        <v>490</v>
      </c>
      <c r="D25" s="317">
        <v>450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1038</v>
      </c>
      <c r="H27" s="629">
        <f>SUM(H22:H26)</f>
        <v>885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496</v>
      </c>
      <c r="D29" s="629">
        <f>SUM(D25:D28)</f>
        <v>453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1356</v>
      </c>
      <c r="D31" s="635">
        <f>D29+D22</f>
        <v>1432</v>
      </c>
      <c r="E31" s="251" t="s">
        <v>824</v>
      </c>
      <c r="F31" s="266" t="s">
        <v>331</v>
      </c>
      <c r="G31" s="253">
        <f>G16+G18+G27</f>
        <v>2095</v>
      </c>
      <c r="H31" s="254">
        <f>H16+H18+H27</f>
        <v>1979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739</v>
      </c>
      <c r="D33" s="244">
        <f>IF((H31-D31)&gt;0,H31-D31,0)</f>
        <v>547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1356</v>
      </c>
      <c r="D36" s="637">
        <f>D31-D34+D35</f>
        <v>1432</v>
      </c>
      <c r="E36" s="262" t="s">
        <v>346</v>
      </c>
      <c r="F36" s="256" t="s">
        <v>347</v>
      </c>
      <c r="G36" s="267">
        <f>G35-G34+G31</f>
        <v>2095</v>
      </c>
      <c r="H36" s="268">
        <f>H35-H34+H31</f>
        <v>1979</v>
      </c>
    </row>
    <row r="37" spans="1:8" ht="15.75">
      <c r="A37" s="261" t="s">
        <v>348</v>
      </c>
      <c r="B37" s="231" t="s">
        <v>349</v>
      </c>
      <c r="C37" s="634">
        <f>IF((G36-C36)&gt;0,G36-C36,0)</f>
        <v>739</v>
      </c>
      <c r="D37" s="635">
        <f>IF((H36-D36)&gt;0,H36-D36,0)</f>
        <v>547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75</v>
      </c>
      <c r="D38" s="629">
        <f>D39+D40+D41</f>
        <v>53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75</v>
      </c>
      <c r="D39" s="317">
        <v>52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v>1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664</v>
      </c>
      <c r="D42" s="244">
        <f>+IF((H36-D36-D38)&gt;0,H36-D36-D38,0)</f>
        <v>494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664</v>
      </c>
      <c r="D44" s="268">
        <f>IF(H42=0,IF(D42-D43&gt;0,D42-D43+H43,0),IF(H42-H43&lt;0,H43-H42+D42,0))</f>
        <v>494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2095</v>
      </c>
      <c r="D45" s="631">
        <f>D36+D38+D42</f>
        <v>1979</v>
      </c>
      <c r="E45" s="270" t="s">
        <v>373</v>
      </c>
      <c r="F45" s="272" t="s">
        <v>374</v>
      </c>
      <c r="G45" s="630">
        <f>G42+G36</f>
        <v>2095</v>
      </c>
      <c r="H45" s="631">
        <f>H42+H36</f>
        <v>1979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44218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АНГЕЛОВА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1028</v>
      </c>
      <c r="D11" s="197">
        <v>1129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-529</v>
      </c>
      <c r="D12" s="197">
        <v>-510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-254</v>
      </c>
      <c r="D14" s="197">
        <v>-391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-522</v>
      </c>
      <c r="D15" s="197">
        <v>-275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-50</v>
      </c>
      <c r="D16" s="197">
        <v>-229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-337</v>
      </c>
      <c r="D21" s="659">
        <f>SUM(D11:D20)</f>
        <v>-276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-15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-413</v>
      </c>
      <c r="D25" s="197">
        <v>-275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320</v>
      </c>
      <c r="D26" s="197">
        <v>624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74</v>
      </c>
      <c r="D27" s="197">
        <v>24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1500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1481</v>
      </c>
      <c r="D33" s="659">
        <f>SUM(D23:D32)</f>
        <v>358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441</v>
      </c>
      <c r="D37" s="197">
        <v>35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-1579</v>
      </c>
      <c r="D38" s="197">
        <v>-156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7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-1140</v>
      </c>
      <c r="D43" s="661">
        <f>SUM(D35:D42)</f>
        <v>-123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-41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</v>
      </c>
      <c r="D45" s="309">
        <v>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</v>
      </c>
      <c r="D46" s="311">
        <f>D45+D44</f>
        <v>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</v>
      </c>
      <c r="D47" s="298">
        <v>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44218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АНГЕЛОВА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F34" sqref="F34:H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3168</v>
      </c>
      <c r="I13" s="584">
        <f>'1-Баланс'!H29+'1-Баланс'!H32</f>
        <v>4863</v>
      </c>
      <c r="J13" s="584">
        <f>'1-Баланс'!H30+'1-Баланс'!H33</f>
        <v>0</v>
      </c>
      <c r="K13" s="585"/>
      <c r="L13" s="584">
        <f>SUM(C13:K13)</f>
        <v>85694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3168</v>
      </c>
      <c r="I17" s="653">
        <f t="shared" si="2"/>
        <v>4863</v>
      </c>
      <c r="J17" s="653">
        <f t="shared" si="2"/>
        <v>0</v>
      </c>
      <c r="K17" s="653">
        <f t="shared" si="2"/>
        <v>0</v>
      </c>
      <c r="L17" s="584">
        <f t="shared" si="1"/>
        <v>85694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664</v>
      </c>
      <c r="J18" s="584">
        <f>+'1-Баланс'!G33</f>
        <v>0</v>
      </c>
      <c r="K18" s="585"/>
      <c r="L18" s="584">
        <f t="shared" si="1"/>
        <v>664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-6</v>
      </c>
      <c r="I30" s="316"/>
      <c r="J30" s="316"/>
      <c r="K30" s="316"/>
      <c r="L30" s="584">
        <f t="shared" si="1"/>
        <v>-6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3162</v>
      </c>
      <c r="I31" s="653">
        <f t="shared" si="6"/>
        <v>5527</v>
      </c>
      <c r="J31" s="653">
        <f t="shared" si="6"/>
        <v>0</v>
      </c>
      <c r="K31" s="653">
        <f t="shared" si="6"/>
        <v>0</v>
      </c>
      <c r="L31" s="584">
        <f t="shared" si="1"/>
        <v>86352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3162</v>
      </c>
      <c r="I34" s="587">
        <f t="shared" si="7"/>
        <v>5527</v>
      </c>
      <c r="J34" s="587">
        <f t="shared" si="7"/>
        <v>0</v>
      </c>
      <c r="K34" s="587">
        <f t="shared" si="7"/>
        <v>0</v>
      </c>
      <c r="L34" s="651">
        <f t="shared" si="1"/>
        <v>86352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44218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АНГЕЛОВА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1000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1002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998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24874</v>
      </c>
      <c r="D27" s="472"/>
      <c r="E27" s="472">
        <f>SUM(E12:E26)</f>
        <v>0</v>
      </c>
      <c r="F27" s="472">
        <f>SUM(F12:F26)</f>
        <v>24874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24874</v>
      </c>
      <c r="D79" s="472"/>
      <c r="E79" s="472">
        <f>E78+E61+E44+E27</f>
        <v>0</v>
      </c>
      <c r="F79" s="472">
        <f>F78+F61+F44+F27</f>
        <v>24874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999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44218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АНГЕЛОВА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R18" sqref="R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200</v>
      </c>
      <c r="E13" s="328"/>
      <c r="F13" s="328"/>
      <c r="G13" s="329">
        <f t="shared" si="2"/>
        <v>200</v>
      </c>
      <c r="H13" s="328"/>
      <c r="I13" s="328"/>
      <c r="J13" s="329">
        <f t="shared" si="3"/>
        <v>200</v>
      </c>
      <c r="K13" s="328">
        <v>48</v>
      </c>
      <c r="L13" s="328">
        <v>10</v>
      </c>
      <c r="M13" s="328"/>
      <c r="N13" s="329">
        <f t="shared" si="4"/>
        <v>58</v>
      </c>
      <c r="O13" s="328"/>
      <c r="P13" s="328"/>
      <c r="Q13" s="329">
        <f t="shared" si="0"/>
        <v>58</v>
      </c>
      <c r="R13" s="340">
        <f t="shared" si="1"/>
        <v>142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</v>
      </c>
      <c r="E14" s="328"/>
      <c r="F14" s="328"/>
      <c r="G14" s="329">
        <f t="shared" si="2"/>
        <v>54</v>
      </c>
      <c r="H14" s="328"/>
      <c r="I14" s="328"/>
      <c r="J14" s="329">
        <f t="shared" si="3"/>
        <v>54</v>
      </c>
      <c r="K14" s="328">
        <v>34</v>
      </c>
      <c r="L14" s="328">
        <v>2</v>
      </c>
      <c r="M14" s="328"/>
      <c r="N14" s="329">
        <f t="shared" si="4"/>
        <v>36</v>
      </c>
      <c r="O14" s="328"/>
      <c r="P14" s="328"/>
      <c r="Q14" s="329">
        <f t="shared" si="0"/>
        <v>36</v>
      </c>
      <c r="R14" s="340">
        <f t="shared" si="1"/>
        <v>18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112</v>
      </c>
      <c r="L15" s="328">
        <v>1</v>
      </c>
      <c r="M15" s="328"/>
      <c r="N15" s="329">
        <f t="shared" si="4"/>
        <v>113</v>
      </c>
      <c r="O15" s="328"/>
      <c r="P15" s="328"/>
      <c r="Q15" s="329">
        <f t="shared" si="0"/>
        <v>113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</v>
      </c>
      <c r="E16" s="328"/>
      <c r="F16" s="328"/>
      <c r="G16" s="329">
        <f t="shared" si="2"/>
        <v>11</v>
      </c>
      <c r="H16" s="328"/>
      <c r="I16" s="328"/>
      <c r="J16" s="329">
        <f t="shared" si="3"/>
        <v>11</v>
      </c>
      <c r="K16" s="328">
        <v>4</v>
      </c>
      <c r="L16" s="328">
        <v>1</v>
      </c>
      <c r="M16" s="328"/>
      <c r="N16" s="329">
        <f t="shared" si="4"/>
        <v>5</v>
      </c>
      <c r="O16" s="328"/>
      <c r="P16" s="328"/>
      <c r="Q16" s="329">
        <f t="shared" si="0"/>
        <v>5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/>
      <c r="F18" s="328"/>
      <c r="G18" s="329">
        <f t="shared" si="2"/>
        <v>14</v>
      </c>
      <c r="H18" s="328"/>
      <c r="I18" s="328"/>
      <c r="J18" s="329">
        <f t="shared" si="3"/>
        <v>14</v>
      </c>
      <c r="K18" s="328">
        <v>9</v>
      </c>
      <c r="L18" s="328">
        <v>2</v>
      </c>
      <c r="M18" s="328"/>
      <c r="N18" s="329">
        <f t="shared" si="4"/>
        <v>11</v>
      </c>
      <c r="O18" s="328"/>
      <c r="P18" s="328"/>
      <c r="Q18" s="329">
        <f t="shared" si="0"/>
        <v>11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</v>
      </c>
      <c r="E19" s="330">
        <f>SUM(E11:E18)</f>
        <v>0</v>
      </c>
      <c r="F19" s="330">
        <f>SUM(F11:F18)</f>
        <v>0</v>
      </c>
      <c r="G19" s="329">
        <f t="shared" si="2"/>
        <v>392</v>
      </c>
      <c r="H19" s="330">
        <f>SUM(H11:H18)</f>
        <v>0</v>
      </c>
      <c r="I19" s="330">
        <f>SUM(I11:I18)</f>
        <v>0</v>
      </c>
      <c r="J19" s="329">
        <f t="shared" si="3"/>
        <v>392</v>
      </c>
      <c r="K19" s="330">
        <f>SUM(K11:K18)</f>
        <v>207</v>
      </c>
      <c r="L19" s="330">
        <f>SUM(L11:L18)</f>
        <v>16</v>
      </c>
      <c r="M19" s="330">
        <f>SUM(M11:M18)</f>
        <v>0</v>
      </c>
      <c r="N19" s="329">
        <f t="shared" si="4"/>
        <v>223</v>
      </c>
      <c r="O19" s="330">
        <f>SUM(O11:O18)</f>
        <v>0</v>
      </c>
      <c r="P19" s="330">
        <f>SUM(P11:P18)</f>
        <v>0</v>
      </c>
      <c r="Q19" s="329">
        <f t="shared" si="0"/>
        <v>223</v>
      </c>
      <c r="R19" s="340">
        <f t="shared" si="1"/>
        <v>169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20763</v>
      </c>
      <c r="E20" s="328"/>
      <c r="F20" s="328"/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26063</v>
      </c>
      <c r="E29" s="335">
        <f aca="true" t="shared" si="6" ref="E29:P29">SUM(E30:E33)</f>
        <v>0</v>
      </c>
      <c r="F29" s="335">
        <f t="shared" si="6"/>
        <v>1170</v>
      </c>
      <c r="G29" s="336">
        <f t="shared" si="2"/>
        <v>24893</v>
      </c>
      <c r="H29" s="335">
        <f t="shared" si="6"/>
        <v>0</v>
      </c>
      <c r="I29" s="335">
        <f t="shared" si="6"/>
        <v>0</v>
      </c>
      <c r="J29" s="336">
        <f t="shared" si="3"/>
        <v>24893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24893</v>
      </c>
    </row>
    <row r="30" spans="1:18" ht="15.75">
      <c r="A30" s="339"/>
      <c r="B30" s="321" t="s">
        <v>108</v>
      </c>
      <c r="C30" s="152" t="s">
        <v>563</v>
      </c>
      <c r="D30" s="328">
        <v>26063</v>
      </c>
      <c r="E30" s="328"/>
      <c r="F30" s="328">
        <v>1170</v>
      </c>
      <c r="G30" s="329">
        <f t="shared" si="2"/>
        <v>24893</v>
      </c>
      <c r="H30" s="328"/>
      <c r="I30" s="328"/>
      <c r="J30" s="329">
        <f t="shared" si="3"/>
        <v>24893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24893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26063</v>
      </c>
      <c r="E40" s="330">
        <f aca="true" t="shared" si="10" ref="E40:P40">E29+E34+E39</f>
        <v>0</v>
      </c>
      <c r="F40" s="330">
        <f t="shared" si="10"/>
        <v>1170</v>
      </c>
      <c r="G40" s="329">
        <f t="shared" si="2"/>
        <v>24893</v>
      </c>
      <c r="H40" s="330">
        <f t="shared" si="10"/>
        <v>0</v>
      </c>
      <c r="I40" s="330">
        <f t="shared" si="10"/>
        <v>0</v>
      </c>
      <c r="J40" s="329">
        <f t="shared" si="3"/>
        <v>24893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24893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47218</v>
      </c>
      <c r="E42" s="349">
        <f>E19+E20+E21+E27+E40+E41</f>
        <v>0</v>
      </c>
      <c r="F42" s="349">
        <f aca="true" t="shared" si="11" ref="F42:R42">F19+F20+F21+F27+F40+F41</f>
        <v>1170</v>
      </c>
      <c r="G42" s="349">
        <f t="shared" si="11"/>
        <v>46048</v>
      </c>
      <c r="H42" s="349">
        <f t="shared" si="11"/>
        <v>0</v>
      </c>
      <c r="I42" s="349">
        <f t="shared" si="11"/>
        <v>0</v>
      </c>
      <c r="J42" s="349">
        <f t="shared" si="11"/>
        <v>46048</v>
      </c>
      <c r="K42" s="349">
        <f t="shared" si="11"/>
        <v>207</v>
      </c>
      <c r="L42" s="349">
        <f t="shared" si="11"/>
        <v>16</v>
      </c>
      <c r="M42" s="349">
        <f t="shared" si="11"/>
        <v>0</v>
      </c>
      <c r="N42" s="349">
        <f t="shared" si="11"/>
        <v>223</v>
      </c>
      <c r="O42" s="349">
        <f t="shared" si="11"/>
        <v>0</v>
      </c>
      <c r="P42" s="349">
        <f t="shared" si="11"/>
        <v>0</v>
      </c>
      <c r="Q42" s="349">
        <f t="shared" si="11"/>
        <v>223</v>
      </c>
      <c r="R42" s="350">
        <f t="shared" si="11"/>
        <v>45825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44218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АНГЕЛОВА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3149</v>
      </c>
      <c r="D26" s="362">
        <f>SUM(D27:D29)</f>
        <v>3149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3047</v>
      </c>
      <c r="D27" s="368">
        <v>3047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102</v>
      </c>
      <c r="D28" s="368">
        <v>102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57</v>
      </c>
      <c r="D30" s="368">
        <v>57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35687</v>
      </c>
      <c r="D32" s="368">
        <v>35687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24935</v>
      </c>
      <c r="D40" s="362">
        <f>SUM(D41:D44)</f>
        <v>24935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24935</v>
      </c>
      <c r="D44" s="368">
        <v>24935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63831</v>
      </c>
      <c r="D45" s="438">
        <f>D26+D30+D31+D33+D32+D34+D35+D40</f>
        <v>63831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63831</v>
      </c>
      <c r="D46" s="444">
        <f>D45+D23+D21+D11</f>
        <v>63831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838</v>
      </c>
      <c r="D66" s="197"/>
      <c r="E66" s="136">
        <f t="shared" si="1"/>
        <v>838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838</v>
      </c>
      <c r="D68" s="435">
        <f>D54+D58+D63+D64+D65+D66</f>
        <v>0</v>
      </c>
      <c r="E68" s="436">
        <f t="shared" si="1"/>
        <v>838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1110</v>
      </c>
      <c r="D70" s="197"/>
      <c r="E70" s="136">
        <f t="shared" si="1"/>
        <v>1110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445</v>
      </c>
      <c r="D73" s="137">
        <f>SUM(D74:D76)</f>
        <v>445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444</v>
      </c>
      <c r="D76" s="197">
        <v>444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240</v>
      </c>
      <c r="D87" s="134">
        <f>SUM(D88:D92)+D96</f>
        <v>240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129</v>
      </c>
      <c r="D89" s="197">
        <v>129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8</v>
      </c>
      <c r="D90" s="197">
        <v>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82</v>
      </c>
      <c r="D92" s="138">
        <f>SUM(D93:D95)</f>
        <v>82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66</v>
      </c>
      <c r="D93" s="197">
        <v>66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>
        <v>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20525</v>
      </c>
      <c r="D97" s="197">
        <v>20525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21210</v>
      </c>
      <c r="D98" s="433">
        <f>D87+D82+D77+D73+D97</f>
        <v>21210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23158</v>
      </c>
      <c r="D99" s="427">
        <f>D98+D70+D68</f>
        <v>21210</v>
      </c>
      <c r="E99" s="427">
        <f>E98+E70+E68</f>
        <v>1948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44218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АНГЕЛОВА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44218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АНГЕЛОВА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2019-10-25T15:43:40Z</cp:lastPrinted>
  <dcterms:created xsi:type="dcterms:W3CDTF">2006-09-16T00:00:00Z</dcterms:created>
  <dcterms:modified xsi:type="dcterms:W3CDTF">2021-01-29T15:59:12Z</dcterms:modified>
  <cp:category/>
  <cp:version/>
  <cp:contentType/>
  <cp:contentStatus/>
</cp:coreProperties>
</file>