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76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<sst xmlns="http://schemas.openxmlformats.org/spreadsheetml/2006/main" count="1983" uniqueCount="695">
  <si>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</si>
  <si>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</si>
  <si>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</si>
  <si>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</si>
  <si>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</si>
  <si>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</si>
  <si>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</si>
  <si>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</si>
  <si>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</si>
  <si>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</si>
  <si>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</si>
  <si>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</si>
  <si>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</si>
  <si>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</si>
  <si>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</si>
  <si>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</si>
  <si>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</si>
  <si>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</si>
  <si>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</si>
  <si>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</si>
  <si>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</si>
  <si>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</si>
  <si>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</si>
  <si>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</si>
  <si>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</si>
  <si>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</si>
  <si>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</si>
  <si>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</si>
  <si>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</si>
  <si>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</si>
  <si>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</si>
  <si>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</si>
  <si>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</si>
  <si>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</si>
  <si>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</si>
  <si>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</si>
  <si>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</si>
  <si>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</si>
  <si>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</si>
  <si>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</si>
  <si>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</si>
  <si>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</si>
  <si>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</si>
  <si>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</si>
  <si>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</si>
  <si>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</si>
  <si>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</si>
  <si>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</si>
  <si>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</si>
  <si>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</si>
  <si>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</si>
  <si>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</si>
  <si>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</si>
  <si>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</si>
  <si>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</si>
  <si>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</si>
  <si>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</si>
  <si>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</si>
  <si>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</si>
  <si>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</si>
  <si>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</si>
  <si>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</si>
  <si>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</si>
  <si>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</si>
  <si>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</si>
  <si>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</si>
  <si>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</si>
  <si>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</si>
  <si>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</si>
  <si>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</si>
  <si>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</si>
  <si>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</si>
  <si>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</si>
  <si>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</si>
  <si>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</si>
  <si>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</si>
  <si>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</si>
  <si>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</si>
  <si>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</si>
  <si>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</si>
  <si>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</si>
  <si>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</si>
  <si>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</si>
  <si>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</si>
  <si>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</si>
  <si>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</si>
  <si>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</si>
  <si>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</si>
  <si>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</si>
  <si>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</si>
  <si>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</si>
  <si>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</si>
  <si>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</si>
  <si>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</si>
  <si>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</si>
  <si>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</si>
  <si>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</si>
  <si>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</si>
  <si>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</si>
  <si>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</si>
  <si>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</si>
  <si>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</si>
  <si>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</si>
  <si>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</si>
  <si>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</si>
  <si>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</si>
  <si>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</si>
  <si>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</si>
  <si>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</si>
  <si>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</si>
  <si>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</si>
  <si>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</si>
  <si>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</si>
  <si>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</si>
  <si>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</si>
  <si>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</si>
  <si>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</si>
  <si>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</si>
  <si>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</si>
  <si>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</si>
  <si>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</si>
  <si>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</si>
  <si>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</si>
  <si>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</si>
  <si>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</si>
  <si>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</si>
  <si>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</si>
  <si>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</si>
  <si>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</si>
  <si>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</si>
  <si>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</si>
  <si>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</si>
  <si>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</si>
  <si>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</si>
  <si>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</si>
  <si>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</si>
  <si>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</si>
  <si>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</si>
  <si>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</si>
  <si>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</si>
  <si>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</si>
  <si>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</si>
  <si>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</si>
  <si>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</si>
  <si>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</si>
  <si>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</si>
  <si>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</si>
  <si>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</si>
  <si>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</si>
  <si>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</si>
  <si>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</si>
  <si>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</si>
  <si>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</si>
  <si>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</si>
  <si>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</si>
  <si>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</si>
  <si>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</si>
  <si>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</si>
  <si>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</si>
  <si>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</si>
  <si>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</si>
  <si>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</si>
  <si>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</si>
  <si>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</si>
  <si>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</si>
  <si>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</si>
  <si>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</si>
  <si>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</si>
  <si>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</si>
  <si>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</si>
  <si>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</si>
  <si>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</si>
  <si>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</si>
  <si>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</si>
  <si>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</si>
  <si>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</si>
  <si>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</si>
  <si>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</si>
  <si>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</si>
  <si>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</si>
  <si>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</si>
  <si>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</si>
  <si>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</si>
  <si>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</si>
  <si>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</si>
  <si>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</si>
  <si>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</si>
  <si>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</si>
  <si>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</si>
  <si>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</si>
  <si>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</si>
  <si>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</si>
  <si>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</si>
  <si>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</si>
  <si>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</si>
  <si>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</si>
  <si>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</si>
  <si>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</si>
  <si>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</si>
  <si>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</si>
  <si>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</si>
  <si>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</si>
  <si>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</si>
  <si>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</si>
  <si>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</si>
  <si>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</si>
  <si>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</si>
  <si>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</si>
  <si>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</si>
  <si>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</si>
  <si>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</si>
  <si>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</si>
  <si>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</si>
  <si>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</si>
  <si>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</si>
  <si>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</si>
  <si>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</si>
  <si>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</si>
  <si>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</si>
  <si>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</si>
  <si>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</si>
  <si>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</si>
  <si>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</si>
  <si>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</si>
  <si>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</si>
  <si>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</si>
  <si>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</si>
  <si>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</si>
  <si>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</si>
  <si>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</si>
  <si>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</si>
  <si>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</si>
  <si>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</si>
  <si>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</si>
  <si>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</si>
  <si>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</si>
  <si>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</si>
  <si>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</si>
  <si>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</si>
  <si>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</si>
  <si>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</si>
  <si>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</si>
  <si>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</si>
  <si>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</si>
  <si>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</si>
  <si>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</si>
  <si>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</si>
  <si>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</si>
  <si>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</si>
  <si>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</si>
  <si>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</si>
  <si>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</si>
  <si>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</si>
  <si>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</si>
  <si>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</si>
  <si>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</si>
  <si>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</si>
  <si>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</si>
  <si>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</si>
  <si>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</si>
  <si>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</si>
  <si>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</si>
  <si>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</si>
  <si>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</si>
  <si>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</si>
  <si>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</si>
  <si>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</si>
  <si>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</si>
  <si>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</si>
  <si>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</si>
  <si>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</si>
  <si>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</si>
  <si>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</si>
  <si>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</si>
  <si>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</si>
  <si>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</si>
  <si>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</si>
  <si>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</si>
  <si>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</si>
  <si>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</si>
  <si>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</si>
  <si>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</si>
  <si>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</si>
  <si>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</si>
  <si>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</si>
  <si>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</si>
  <si>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</si>
  <si>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</si>
  <si>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</si>
  <si>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</si>
  <si>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</si>
  <si>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</si>
  <si>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</si>
  <si>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</si>
  <si>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</si>
  <si>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</si>
  <si>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</si>
  <si>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</si>
  <si>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</si>
  <si>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</si>
  <si>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</si>
  <si>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</si>
  <si>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</si>
  <si>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</si>
  <si>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</si>
  <si>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</si>
  <si>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</si>
  <si>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</si>
  <si>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</si>
  <si>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</si>
  <si>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</si>
  <si>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</si>
  <si>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</si>
  <si>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</si>
  <si>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</si>
  <si>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</si>
  <si>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</si>
  <si>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</si>
  <si>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</si>
  <si>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</si>
  <si>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</si>
  <si>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</si>
  <si>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</si>
  <si>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</si>
  <si>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</si>
  <si>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</si>
  <si>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</si>
  <si>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</si>
  <si>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</si>
  <si>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</si>
  <si>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</si>
  <si>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</si>
  <si>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</si>
  <si>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</si>
  <si>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</si>
  <si>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</si>
  <si>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</si>
  <si>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</si>
  <si>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</si>
  <si>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</si>
  <si>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</si>
  <si>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</si>
  <si>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</si>
  <si>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</si>
  <si>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</si>
  <si>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</si>
  <si>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</si>
  <si>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</si>
  <si>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</si>
  <si>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</si>
  <si>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</si>
  <si>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</si>
  <si>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</si>
  <si>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</si>
  <si>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</si>
  <si>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</si>
  <si>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</si>
  <si>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</si>
  <si>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</si>
  <si>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</si>
  <si>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</si>
  <si>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</si>
  <si>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</si>
  <si>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</si>
  <si>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</si>
  <si>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</si>
  <si>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</si>
  <si>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</si>
  <si>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</si>
  <si>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</si>
  <si>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</si>
  <si>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</si>
  <si>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</si>
  <si>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</si>
  <si>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</si>
  <si>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</si>
  <si>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</si>
  <si>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</si>
  <si>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</si>
  <si>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</si>
  <si>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</si>
  <si>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</si>
  <si>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</si>
  <si>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</si>
  <si>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</si>
  <si>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</si>
  <si>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</si>
  <si>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</si>
  <si>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</si>
  <si>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</si>
  <si>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</si>
  <si>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</si>
  <si>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</si>
  <si>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</si>
  <si>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</si>
  <si>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</si>
  <si>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</si>
  <si>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</si>
  <si>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</si>
  <si>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</si>
  <si>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</si>
  <si>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</si>
  <si>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</si>
  <si>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</si>
  <si>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</si>
  <si>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</si>
  <si>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</si>
  <si>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</si>
  <si>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</si>
  <si>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</si>
  <si>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</si>
  <si>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</si>
  <si>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</si>
  <si>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</si>
  <si>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</si>
  <si>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</si>
  <si>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</si>
  <si>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</si>
  <si>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</si>
  <si>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</si>
  <si>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</si>
  <si>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</si>
  <si>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</si>
  <si>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</si>
  <si>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</si>
  <si>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</si>
  <si>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</si>
  <si>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</si>
  <si>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</si>
  <si>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</si>
  <si>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</si>
  <si>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</si>
  <si>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</si>
  <si>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</si>
  <si>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</si>
  <si>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</si>
  <si>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</si>
  <si>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</si>
  <si>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</si>
  <si>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</si>
  <si>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</si>
  <si>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</si>
  <si>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</si>
  <si>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</si>
  <si>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</si>
  <si>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</si>
  <si>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</si>
  <si>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</si>
  <si>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</si>
  <si>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</si>
  <si>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</si>
  <si>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</si>
  <si>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</si>
  <si>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</si>
  <si>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</si>
  <si>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</si>
  <si>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</si>
  <si>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</si>
  <si>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</si>
  <si>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</si>
  <si>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</si>
  <si>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</si>
  <si>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</si>
  <si>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</si>
  <si>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</si>
  <si>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</si>
  <si>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</si>
  <si>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</si>
  <si>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</si>
  <si>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</si>
  <si>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</si>
  <si>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</si>
  <si>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</si>
  <si>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</si>
  <si>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</si>
  <si>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</si>
  <si>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</si>
  <si>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</si>
  <si>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</si>
  <si>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</si>
  <si>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</si>
  <si>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</si>
  <si>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</si>
  <si>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</si>
  <si>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</si>
  <si>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</si>
  <si>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</si>
  <si>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</si>
  <si>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</si>
  <si>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</si>
  <si>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</si>
  <si>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</si>
  <si>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</si>
  <si>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</si>
  <si>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</si>
  <si>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</si>
  <si>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</si>
  <si>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</si>
  <si>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</si>
  <si>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</si>
  <si>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</si>
  <si>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</si>
  <si>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</si>
  <si>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</si>
  <si>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</si>
  <si>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</si>
  <si>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</si>
  <si>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</si>
  <si>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</si>
  <si>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</si>
  <si>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</si>
  <si>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</si>
  <si>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</si>
  <si>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</si>
  <si>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</si>
  <si>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</si>
  <si>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</si>
  <si>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</si>
  <si>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</si>
  <si>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</si>
  <si>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</si>
  <si>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</si>
  <si>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</si>
  <si>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</si>
  <si>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</si>
  <si>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</si>
  <si>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</si>
  <si>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</si>
  <si>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</si>
  <si>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</si>
  <si>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</si>
  <si>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</si>
  <si>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</si>
  <si>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</si>
  <si>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</si>
  <si>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</si>
  <si>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</si>
  <si>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</si>
  <si>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</si>
  <si>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</si>
  <si>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</si>
  <si>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</si>
  <si>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</si>
  <si>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</si>
  <si>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</si>
  <si>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</si>
  <si>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</si>
  <si>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</si>
  <si>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</si>
  <si>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</si>
  <si>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</si>
  <si>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</si>
  <si>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</si>
  <si>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</si>
  <si>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</si>
  <si>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</si>
  <si>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</si>
  <si>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</si>
  <si>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</si>
  <si>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</si>
  <si>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</si>
  <si>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</si>
  <si>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</si>
  <si>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</si>
  <si>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</si>
  <si>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</si>
  <si>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</si>
  <si>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</si>
  <si>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</si>
  <si>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</si>
  <si>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</si>
  <si>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</si>
  <si>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</si>
  <si>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</si>
  <si>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</si>
  <si>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</si>
  <si>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</si>
  <si>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</si>
  <si>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</si>
  <si>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</si>
  <si>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</si>
  <si>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</si>
  <si>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</si>
  <si>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</si>
  <si>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</si>
  <si>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</si>
  <si>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</si>
  <si>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</si>
  <si>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</si>
  <si>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</si>
  <si>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</si>
  <si>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</si>
  <si>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</si>
  <si>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</si>
  <si>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</si>
  <si>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</si>
  <si>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</si>
  <si>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</si>
  <si>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</si>
  <si>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</si>
  <si>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</si>
  <si>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</si>
  <si>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</si>
  <si>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</si>
  <si>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</si>
  <si>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</si>
  <si>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</si>
  <si>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</si>
  <si>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</si>
  <si>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</si>
  <si>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</si>
  <si>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</si>
  <si>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</si>
  <si>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</si>
  <si>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</si>
  <si>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</si>
  <si>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</si>
  <si>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</si>
  <si>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</si>
  <si>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</si>
  <si>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</si>
  <si>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</si>
  <si>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</si>
  <si>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</si>
  <si>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</si>
  <si>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</si>
  <si>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</si>
  <si>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</si>
  <si>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</si>
  <si>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</si>
  <si>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</si>
  <si>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</si>
  <si>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</si>
  <si>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</si>
  <si>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</si>
  <si>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</si>
  <si>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</si>
  <si>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</si>
  <si>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</si>
  <si>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</si>
  <si>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</si>
  <si>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</si>
  <si>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</si>
  <si>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</si>
  <si>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</si>
  <si>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</si>
  <si>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</si>
  <si>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</si>
  <si>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</si>
  <si>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</si>
  <si>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</si>
  <si>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</si>
  <si>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</si>
  <si>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</si>
  <si>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</si>
  <si>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</si>
  <si>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</si>
  <si>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</si>
  <si>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</si>
  <si>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</si>
  <si>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</si>
  <si>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</si>
  <si>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</si>
  <si>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</si>
  <si>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</si>
  <si>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</si>
  <si>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</si>
  <si>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</si>
  <si>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</si>
  <si>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</si>
  <si>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</si>
  <si>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</si>
  <si>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</si>
  <si>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</si>
  <si>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</si>
  <si>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</si>
  <si>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</si>
  <si>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</si>
  <si>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</si>
  <si>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</si>
  <si>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</si>
  <si>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ЕЛХИМ - ИСКРА  АД</t>
  </si>
  <si>
    <t>112013939</t>
  </si>
  <si>
    <t>инж. Георги Русков</t>
  </si>
  <si>
    <t>Прокурист</t>
  </si>
  <si>
    <t>Пазарджик, ул.Искра 9</t>
  </si>
  <si>
    <t>034444181</t>
  </si>
  <si>
    <t>034444439</t>
  </si>
  <si>
    <t>office@elhim-iskra.com</t>
  </si>
  <si>
    <t>www.elhim-iskra.com</t>
  </si>
  <si>
    <t>www.infostock.bg</t>
  </si>
  <si>
    <t>Мария Лазарова</t>
  </si>
  <si>
    <t>Гл. счетоводител</t>
  </si>
  <si>
    <t>1 СПХ ТРАНС АД</t>
  </si>
  <si>
    <t>2 ИНТЕРНЕШЪНЪЛ АСЕТ БАНК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</si>
</sst>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dd/m/yyyy\ &quot;г.&quot;;@"/>
    <numFmt numFmtId="165" formatCode="dd/mm/yy;@"/>
  </numFmts>
  <fonts count="45"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/>
      <right/>
      <top style="thin">
        <color indexed="62"/>
      </top>
      <bottom style="thin">
        <color indexed="62"/>
      </bottom>
    </border>
    <border>
      <left/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/>
      <top style="thin">
        <color indexed="62"/>
      </top>
      <bottom style="thin">
        <color indexed="62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9" borderId="0" applyNumberFormat="0" applyBorder="0" applyAlignment="0" applyProtection="0"/>
    <xf numFmtId="0" fontId="35" fillId="3" borderId="0" applyNumberFormat="0" applyBorder="0" applyAlignment="0" applyProtection="0"/>
    <xf numFmtId="0" fontId="38" fillId="20" borderId="1" applyNumberFormat="0" applyAlignment="0" applyProtection="0"/>
    <xf numFmtId="0" fontId="40" fillId="21" borderId="2" applyNumberFormat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6" fillId="7" borderId="1" applyNumberFormat="0" applyAlignment="0" applyProtection="0"/>
    <xf numFmtId="0" fontId="39" fillId="0" borderId="6" applyNumberFormat="0" applyFill="0" applyAlignment="0" applyProtection="0"/>
    <xf numFmtId="0" fontId="26" fillId="22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37" fillId="20" borderId="8" applyNumberFormat="0" applyAlignment="0" applyProtection="0"/>
    <xf numFmtId="0" fontId="30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497">
    <xf numFmtId="0" fontId="0" fillId="0" borderId="0" xfId="0" applyAlignment="1">
      <alignment/>
    </xf>
    <xf numFmtId="0" fontId="2" fillId="0" borderId="10" xfId="61" applyFont="1" applyBorder="1" applyAlignment="1" applyProtection="1">
      <alignment horizontal="centerContinuous" vertical="center" wrapText="1"/>
      <protection/>
    </xf>
    <xf numFmtId="0" fontId="3" fillId="0" borderId="11" xfId="61" applyFont="1" applyBorder="1" applyAlignment="1" applyProtection="1">
      <alignment horizontal="centerContinuous" vertical="center" wrapText="1"/>
      <protection/>
    </xf>
    <xf numFmtId="0" fontId="2" fillId="0" borderId="12" xfId="61" applyFont="1" applyBorder="1" applyAlignment="1" applyProtection="1">
      <alignment horizontal="centerContinuous" vertical="center" wrapText="1"/>
      <protection/>
    </xf>
    <xf numFmtId="0" fontId="3" fillId="0" borderId="13" xfId="61" applyFont="1" applyBorder="1" applyAlignment="1" applyProtection="1">
      <alignment horizontal="centerContinuous" vertical="center" wrapText="1"/>
      <protection/>
    </xf>
    <xf numFmtId="0" fontId="2" fillId="0" borderId="12" xfId="61" applyFont="1" applyBorder="1" applyAlignment="1" applyProtection="1">
      <alignment horizontal="centerContinuous" vertical="center"/>
      <protection/>
    </xf>
    <xf numFmtId="0" fontId="2" fillId="0" borderId="13" xfId="61" applyFont="1" applyBorder="1" applyAlignment="1" applyProtection="1">
      <alignment horizontal="centerContinuous" vertical="center"/>
      <protection/>
    </xf>
    <xf numFmtId="0" fontId="3" fillId="0" borderId="14" xfId="61" applyFont="1" applyBorder="1" applyAlignment="1" applyProtection="1">
      <alignment horizontal="right" vertical="center" wrapText="1"/>
      <protection/>
    </xf>
    <xf numFmtId="0" fontId="3" fillId="0" borderId="10" xfId="61" applyFont="1" applyBorder="1" applyAlignment="1" applyProtection="1">
      <alignment horizontal="left" vertical="center" wrapText="1"/>
      <protection/>
    </xf>
    <xf numFmtId="0" fontId="3" fillId="0" borderId="11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right"/>
      <protection/>
    </xf>
    <xf numFmtId="0" fontId="3" fillId="0" borderId="0" xfId="53" applyFont="1" applyProtection="1">
      <alignment/>
      <protection/>
    </xf>
    <xf numFmtId="0" fontId="5" fillId="0" borderId="0" xfId="53" applyFont="1" applyFill="1" applyProtection="1">
      <alignment/>
      <protection/>
    </xf>
    <xf numFmtId="0" fontId="3" fillId="0" borderId="0" xfId="53" applyFont="1" applyFill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 vertical="center"/>
      <protection/>
    </xf>
    <xf numFmtId="0" fontId="2" fillId="0" borderId="0" xfId="57" applyFont="1" applyBorder="1" applyAlignment="1" applyProtection="1">
      <alignment horizontal="centerContinuous" vertical="center"/>
      <protection/>
    </xf>
    <xf numFmtId="0" fontId="2" fillId="0" borderId="0" xfId="57" applyFont="1" applyBorder="1" applyAlignment="1" applyProtection="1">
      <alignment horizontal="center" vertical="center"/>
      <protection/>
    </xf>
    <xf numFmtId="0" fontId="3" fillId="0" borderId="0" xfId="57" applyFont="1" applyAlignment="1" applyProtection="1">
      <alignment horizontal="center" vertical="center" wrapText="1"/>
      <protection/>
    </xf>
    <xf numFmtId="0" fontId="2" fillId="0" borderId="0" xfId="57" applyFont="1" applyBorder="1" applyAlignment="1" applyProtection="1">
      <alignment horizontal="centerContinuous" vertical="center"/>
      <protection hidden="1"/>
    </xf>
    <xf numFmtId="0" fontId="2" fillId="0" borderId="0" xfId="57" applyFont="1" applyBorder="1" applyAlignment="1" applyProtection="1">
      <alignment horizontal="center" vertical="center"/>
      <protection hidden="1"/>
    </xf>
    <xf numFmtId="0" fontId="3" fillId="0" borderId="0" xfId="57" applyFont="1" applyAlignment="1" applyProtection="1">
      <alignment vertical="center" wrapText="1"/>
      <protection/>
    </xf>
    <xf numFmtId="0" fontId="2" fillId="0" borderId="0" xfId="57" applyFont="1" applyBorder="1" applyAlignment="1" applyProtection="1">
      <alignment horizontal="centerContinuous" vertical="center" wrapText="1"/>
      <protection/>
    </xf>
    <xf numFmtId="0" fontId="2" fillId="0" borderId="0" xfId="57" applyFont="1" applyAlignment="1" applyProtection="1">
      <alignment horizontal="centerContinuous" vertical="center" wrapText="1"/>
      <protection/>
    </xf>
    <xf numFmtId="0" fontId="2" fillId="0" borderId="0" xfId="57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2" fillId="0" borderId="0" xfId="58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Continuous" vertical="center"/>
      <protection/>
    </xf>
    <xf numFmtId="0" fontId="2" fillId="0" borderId="0" xfId="57" applyFont="1" applyBorder="1" applyAlignment="1" applyProtection="1">
      <alignment vertical="center" wrapText="1"/>
      <protection/>
    </xf>
    <xf numFmtId="0" fontId="2" fillId="0" borderId="0" xfId="59" applyFont="1" applyBorder="1" applyAlignment="1" applyProtection="1">
      <alignment horizontal="center" vertical="center" wrapText="1"/>
      <protection/>
    </xf>
    <xf numFmtId="0" fontId="3" fillId="0" borderId="0" xfId="59" applyFont="1" applyBorder="1" applyProtection="1">
      <alignment/>
      <protection/>
    </xf>
    <xf numFmtId="0" fontId="3" fillId="0" borderId="0" xfId="59" applyFont="1" applyBorder="1" applyAlignment="1" applyProtection="1">
      <alignment wrapText="1"/>
      <protection/>
    </xf>
    <xf numFmtId="0" fontId="5" fillId="0" borderId="0" xfId="59" applyFont="1" applyAlignment="1" applyProtection="1">
      <alignment horizontal="center"/>
      <protection/>
    </xf>
    <xf numFmtId="0" fontId="3" fillId="0" borderId="0" xfId="57" applyFont="1" applyBorder="1" applyAlignment="1" applyProtection="1">
      <alignment horizontal="centerContinuous" vertical="center" wrapText="1"/>
      <protection/>
    </xf>
    <xf numFmtId="0" fontId="2" fillId="0" borderId="0" xfId="57" applyFont="1" applyAlignment="1" applyProtection="1">
      <alignment vertical="center" wrapText="1"/>
      <protection/>
    </xf>
    <xf numFmtId="0" fontId="2" fillId="0" borderId="0" xfId="57" applyFont="1" applyAlignment="1" applyProtection="1">
      <alignment horizontal="centerContinuous" vertical="center"/>
      <protection/>
    </xf>
    <xf numFmtId="0" fontId="3" fillId="0" borderId="0" xfId="56" applyFont="1" applyProtection="1">
      <alignment/>
      <protection/>
    </xf>
    <xf numFmtId="0" fontId="13" fillId="0" borderId="0" xfId="57" applyFont="1" applyBorder="1" applyAlignment="1" applyProtection="1">
      <alignment horizontal="centerContinuous" vertical="center" wrapText="1"/>
      <protection/>
    </xf>
    <xf numFmtId="0" fontId="3" fillId="0" borderId="0" xfId="57" applyFont="1" applyAlignment="1" applyProtection="1">
      <alignment vertical="top"/>
      <protection/>
    </xf>
    <xf numFmtId="0" fontId="3" fillId="0" borderId="0" xfId="0" applyFont="1" applyAlignment="1" applyProtection="1">
      <alignment vertical="justify"/>
      <protection/>
    </xf>
    <xf numFmtId="0" fontId="3" fillId="0" borderId="0" xfId="57" applyFont="1" applyAlignment="1" applyProtection="1">
      <alignment vertical="top" wrapText="1"/>
      <protection/>
    </xf>
    <xf numFmtId="0" fontId="2" fillId="0" borderId="0" xfId="57" applyFont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2" fillId="0" borderId="0" xfId="57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164" fontId="3" fillId="0" borderId="0" xfId="57" applyNumberFormat="1" applyFont="1" applyAlignment="1" applyProtection="1">
      <alignment horizontal="left" vertical="center"/>
      <protection/>
    </xf>
    <xf numFmtId="0" fontId="13" fillId="0" borderId="0" xfId="57" applyFont="1" applyBorder="1" applyAlignment="1" applyProtection="1">
      <alignment horizontal="centerContinuous" vertical="center"/>
      <protection hidden="1"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2" fillId="0" borderId="0" xfId="57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Continuous" vertical="center"/>
      <protection/>
    </xf>
    <xf numFmtId="0" fontId="2" fillId="0" borderId="0" xfId="57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57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2" fillId="0" borderId="0" xfId="57" applyFont="1" applyFill="1" applyBorder="1" applyAlignment="1" applyProtection="1">
      <alignment horizontal="centerContinuous" vertical="center"/>
      <protection/>
    </xf>
    <xf numFmtId="0" fontId="3" fillId="0" borderId="0" xfId="0" applyFont="1" applyFill="1" applyAlignment="1" applyProtection="1">
      <alignment horizontal="centerContinuous" vertical="center"/>
      <protection/>
    </xf>
    <xf numFmtId="0" fontId="2" fillId="0" borderId="0" xfId="60" applyFont="1" applyFill="1" applyAlignment="1" applyProtection="1">
      <alignment horizontal="centerContinuous" vertical="center"/>
      <protection/>
    </xf>
    <xf numFmtId="0" fontId="3" fillId="0" borderId="0" xfId="0" applyFont="1" applyFill="1" applyAlignment="1" applyProtection="1">
      <alignment horizontal="centerContinuous" vertical="center"/>
      <protection hidden="1"/>
    </xf>
    <xf numFmtId="0" fontId="3" fillId="0" borderId="0" xfId="56" applyFont="1" applyAlignment="1" applyProtection="1">
      <alignment horizontal="centerContinuous" vertical="center"/>
      <protection/>
    </xf>
    <xf numFmtId="0" fontId="3" fillId="0" borderId="0" xfId="57" applyFont="1" applyBorder="1" applyAlignment="1" applyProtection="1">
      <alignment horizontal="centerContinuous" vertical="center"/>
      <protection hidden="1"/>
    </xf>
    <xf numFmtId="0" fontId="2" fillId="0" borderId="0" xfId="0" applyFont="1" applyAlignment="1">
      <alignment horizontal="center"/>
    </xf>
    <xf numFmtId="164" fontId="3" fillId="0" borderId="0" xfId="57" applyNumberFormat="1" applyFont="1" applyAlignment="1" applyProtection="1">
      <alignment horizontal="left" vertical="center" wrapText="1"/>
      <protection/>
    </xf>
    <xf numFmtId="0" fontId="3" fillId="0" borderId="0" xfId="57" applyFont="1" applyBorder="1" applyAlignment="1" applyProtection="1">
      <alignment horizontal="right" vertical="center"/>
      <protection/>
    </xf>
    <xf numFmtId="0" fontId="3" fillId="0" borderId="0" xfId="57" applyFont="1" applyBorder="1" applyAlignment="1" applyProtection="1">
      <alignment vertical="center"/>
      <protection/>
    </xf>
    <xf numFmtId="0" fontId="3" fillId="0" borderId="0" xfId="57" applyFont="1" applyAlignment="1" applyProtection="1">
      <alignment horizontal="center" vertical="center"/>
      <protection/>
    </xf>
    <xf numFmtId="0" fontId="3" fillId="0" borderId="0" xfId="57" applyFont="1" applyBorder="1" applyAlignment="1" applyProtection="1">
      <alignment horizontal="left" vertical="center"/>
      <protection/>
    </xf>
    <xf numFmtId="0" fontId="3" fillId="0" borderId="0" xfId="57" applyFont="1" applyAlignment="1" applyProtection="1">
      <alignment vertical="center"/>
      <protection/>
    </xf>
    <xf numFmtId="0" fontId="2" fillId="0" borderId="15" xfId="57" applyFont="1" applyBorder="1" applyAlignment="1" applyProtection="1">
      <alignment horizontal="center" vertical="center"/>
      <protection/>
    </xf>
    <xf numFmtId="0" fontId="2" fillId="0" borderId="16" xfId="57" applyFont="1" applyBorder="1" applyAlignment="1" applyProtection="1">
      <alignment horizontal="center" vertical="top" wrapText="1"/>
      <protection/>
    </xf>
    <xf numFmtId="14" fontId="2" fillId="0" borderId="16" xfId="57" applyNumberFormat="1" applyFont="1" applyBorder="1" applyAlignment="1" applyProtection="1">
      <alignment horizontal="center" vertical="center" wrapText="1"/>
      <protection/>
    </xf>
    <xf numFmtId="14" fontId="2" fillId="0" borderId="17" xfId="57" applyNumberFormat="1" applyFont="1" applyBorder="1" applyAlignment="1" applyProtection="1">
      <alignment horizontal="center" vertical="center" wrapText="1"/>
      <protection/>
    </xf>
    <xf numFmtId="49" fontId="2" fillId="0" borderId="14" xfId="57" applyNumberFormat="1" applyFont="1" applyBorder="1" applyAlignment="1" applyProtection="1">
      <alignment horizontal="right" vertical="top" wrapText="1"/>
      <protection/>
    </xf>
    <xf numFmtId="0" fontId="9" fillId="24" borderId="18" xfId="57" applyFont="1" applyFill="1" applyBorder="1" applyAlignment="1" applyProtection="1">
      <alignment vertical="top" wrapText="1"/>
      <protection/>
    </xf>
    <xf numFmtId="0" fontId="3" fillId="0" borderId="14" xfId="57" applyFont="1" applyBorder="1" applyAlignment="1" applyProtection="1">
      <alignment horizontal="right" vertical="top" wrapText="1"/>
      <protection/>
    </xf>
    <xf numFmtId="49" fontId="3" fillId="0" borderId="14" xfId="57" applyNumberFormat="1" applyFont="1" applyBorder="1" applyAlignment="1" applyProtection="1">
      <alignment horizontal="right" vertical="top" wrapText="1"/>
      <protection/>
    </xf>
    <xf numFmtId="3" fontId="3" fillId="4" borderId="19" xfId="57" applyNumberFormat="1" applyFont="1" applyFill="1" applyBorder="1" applyAlignment="1" applyProtection="1">
      <alignment vertical="top"/>
      <protection locked="0"/>
    </xf>
    <xf numFmtId="1" fontId="3" fillId="0" borderId="14" xfId="57" applyNumberFormat="1" applyFont="1" applyBorder="1" applyAlignment="1" applyProtection="1">
      <alignment horizontal="right" vertical="top" wrapText="1"/>
      <protection/>
    </xf>
    <xf numFmtId="49" fontId="3" fillId="0" borderId="14" xfId="57" applyNumberFormat="1" applyFont="1" applyFill="1" applyBorder="1" applyAlignment="1" applyProtection="1">
      <alignment horizontal="right" vertical="top" wrapText="1"/>
      <protection/>
    </xf>
    <xf numFmtId="1" fontId="10" fillId="0" borderId="14" xfId="57" applyNumberFormat="1" applyFont="1" applyBorder="1" applyAlignment="1" applyProtection="1">
      <alignment horizontal="right" vertical="top" wrapText="1"/>
      <protection/>
    </xf>
    <xf numFmtId="49" fontId="10" fillId="0" borderId="14" xfId="57" applyNumberFormat="1" applyFont="1" applyBorder="1" applyAlignment="1" applyProtection="1">
      <alignment horizontal="right" vertical="top" wrapText="1"/>
      <protection/>
    </xf>
    <xf numFmtId="49" fontId="10" fillId="0" borderId="14" xfId="57" applyNumberFormat="1" applyFont="1" applyFill="1" applyBorder="1" applyAlignment="1" applyProtection="1">
      <alignment horizontal="right" vertical="top" wrapText="1"/>
      <protection/>
    </xf>
    <xf numFmtId="1" fontId="3" fillId="0" borderId="0" xfId="57" applyNumberFormat="1" applyFont="1" applyAlignment="1" applyProtection="1">
      <alignment vertical="top"/>
      <protection/>
    </xf>
    <xf numFmtId="1" fontId="2" fillId="0" borderId="14" xfId="57" applyNumberFormat="1" applyFont="1" applyBorder="1" applyAlignment="1" applyProtection="1">
      <alignment horizontal="right" vertical="top" wrapText="1"/>
      <protection/>
    </xf>
    <xf numFmtId="0" fontId="8" fillId="24" borderId="18" xfId="57" applyFont="1" applyFill="1" applyBorder="1" applyAlignment="1" applyProtection="1">
      <alignment vertical="top" wrapText="1"/>
      <protection/>
    </xf>
    <xf numFmtId="1" fontId="3" fillId="0" borderId="14" xfId="54" applyNumberFormat="1" applyFont="1" applyBorder="1" applyAlignment="1" applyProtection="1">
      <alignment vertical="top" wrapText="1"/>
      <protection/>
    </xf>
    <xf numFmtId="1" fontId="3" fillId="25" borderId="14" xfId="54" applyNumberFormat="1" applyFont="1" applyFill="1" applyBorder="1" applyAlignment="1" applyProtection="1">
      <alignment vertical="top"/>
      <protection/>
    </xf>
    <xf numFmtId="1" fontId="3" fillId="0" borderId="14" xfId="54" applyNumberFormat="1" applyFont="1" applyBorder="1" applyAlignment="1" applyProtection="1">
      <alignment vertical="top"/>
      <protection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3" fillId="0" borderId="0" xfId="57" applyFont="1" applyBorder="1" applyAlignment="1" applyProtection="1">
      <alignment horizontal="right" vertical="top"/>
      <protection/>
    </xf>
    <xf numFmtId="0" fontId="3" fillId="0" borderId="0" xfId="57" applyFont="1" applyBorder="1" applyAlignment="1" applyProtection="1">
      <alignment vertical="top"/>
      <protection/>
    </xf>
    <xf numFmtId="0" fontId="3" fillId="0" borderId="0" xfId="57" applyFont="1" applyBorder="1" applyAlignment="1" applyProtection="1">
      <alignment horizontal="left" vertical="top"/>
      <protection/>
    </xf>
    <xf numFmtId="0" fontId="3" fillId="0" borderId="0" xfId="56" applyFont="1" applyAlignment="1" applyProtection="1">
      <alignment horizontal="centerContinuous"/>
      <protection/>
    </xf>
    <xf numFmtId="49" fontId="3" fillId="0" borderId="0" xfId="56" applyNumberFormat="1" applyFont="1" applyProtection="1">
      <alignment/>
      <protection/>
    </xf>
    <xf numFmtId="0" fontId="2" fillId="0" borderId="0" xfId="56" applyFont="1" applyBorder="1" applyProtection="1">
      <alignment/>
      <protection/>
    </xf>
    <xf numFmtId="0" fontId="2" fillId="0" borderId="0" xfId="56" applyFont="1" applyProtection="1">
      <alignment/>
      <protection/>
    </xf>
    <xf numFmtId="0" fontId="3" fillId="0" borderId="0" xfId="56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2" fillId="0" borderId="0" xfId="60" applyFont="1" applyFill="1" applyAlignment="1" applyProtection="1">
      <alignment vertical="justify" wrapText="1"/>
      <protection/>
    </xf>
    <xf numFmtId="0" fontId="2" fillId="0" borderId="0" xfId="57" applyFont="1" applyFill="1" applyBorder="1" applyAlignment="1" applyProtection="1">
      <alignment horizontal="left" vertical="justify" wrapText="1"/>
      <protection/>
    </xf>
    <xf numFmtId="0" fontId="3" fillId="0" borderId="0" xfId="57" applyFont="1" applyFill="1" applyAlignment="1" applyProtection="1">
      <alignment horizontal="left" vertical="justify"/>
      <protection/>
    </xf>
    <xf numFmtId="0" fontId="2" fillId="0" borderId="0" xfId="60" applyFont="1" applyFill="1" applyBorder="1" applyAlignment="1" applyProtection="1">
      <alignment horizontal="left" vertical="justify" wrapText="1"/>
      <protection/>
    </xf>
    <xf numFmtId="3" fontId="3" fillId="0" borderId="0" xfId="60" applyNumberFormat="1" applyFont="1" applyBorder="1" applyProtection="1">
      <alignment/>
      <protection/>
    </xf>
    <xf numFmtId="0" fontId="3" fillId="0" borderId="0" xfId="60" applyFont="1" applyProtection="1">
      <alignment/>
      <protection/>
    </xf>
    <xf numFmtId="3" fontId="3" fillId="0" borderId="14" xfId="60" applyNumberFormat="1" applyFont="1" applyBorder="1" applyAlignment="1" applyProtection="1">
      <alignment vertical="center"/>
      <protection/>
    </xf>
    <xf numFmtId="0" fontId="3" fillId="0" borderId="0" xfId="60" applyFont="1" applyBorder="1" applyProtection="1">
      <alignment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58" applyFont="1" applyAlignment="1" applyProtection="1">
      <alignment wrapText="1"/>
      <protection/>
    </xf>
    <xf numFmtId="0" fontId="3" fillId="0" borderId="0" xfId="57" applyFont="1" applyFill="1" applyAlignment="1" applyProtection="1">
      <alignment vertical="top"/>
      <protection/>
    </xf>
    <xf numFmtId="0" fontId="3" fillId="0" borderId="0" xfId="58" applyFont="1" applyAlignment="1" applyProtection="1">
      <alignment horizontal="centerContinuous" wrapText="1"/>
      <protection/>
    </xf>
    <xf numFmtId="0" fontId="2" fillId="0" borderId="0" xfId="57" applyFont="1" applyBorder="1" applyAlignment="1" applyProtection="1">
      <alignment vertical="top" wrapText="1"/>
      <protection/>
    </xf>
    <xf numFmtId="0" fontId="3" fillId="0" borderId="0" xfId="58" applyFont="1" applyFill="1" applyBorder="1" applyAlignment="1" applyProtection="1">
      <alignment horizontal="right" vertical="center" wrapText="1"/>
      <protection/>
    </xf>
    <xf numFmtId="0" fontId="3" fillId="0" borderId="0" xfId="58" applyFont="1" applyBorder="1" applyAlignment="1" applyProtection="1">
      <alignment horizontal="center" wrapText="1"/>
      <protection/>
    </xf>
    <xf numFmtId="0" fontId="3" fillId="0" borderId="0" xfId="58" applyFont="1" applyBorder="1" applyAlignment="1" applyProtection="1">
      <alignment wrapText="1"/>
      <protection/>
    </xf>
    <xf numFmtId="49" fontId="3" fillId="0" borderId="14" xfId="58" applyNumberFormat="1" applyFont="1" applyBorder="1" applyAlignment="1" applyProtection="1">
      <alignment horizontal="center" wrapText="1"/>
      <protection/>
    </xf>
    <xf numFmtId="1" fontId="3" fillId="0" borderId="0" xfId="58" applyNumberFormat="1" applyFont="1" applyBorder="1" applyAlignment="1" applyProtection="1">
      <alignment wrapText="1"/>
      <protection/>
    </xf>
    <xf numFmtId="1" fontId="3" fillId="0" borderId="0" xfId="58" applyNumberFormat="1" applyFont="1" applyAlignment="1" applyProtection="1">
      <alignment wrapText="1"/>
      <protection/>
    </xf>
    <xf numFmtId="49" fontId="3" fillId="0" borderId="14" xfId="58" applyNumberFormat="1" applyFont="1" applyFill="1" applyBorder="1" applyAlignment="1" applyProtection="1">
      <alignment horizontal="center" wrapText="1"/>
      <protection/>
    </xf>
    <xf numFmtId="49" fontId="3" fillId="0" borderId="0" xfId="58" applyNumberFormat="1" applyFont="1" applyBorder="1" applyAlignment="1" applyProtection="1">
      <alignment wrapText="1"/>
      <protection/>
    </xf>
    <xf numFmtId="1" fontId="3" fillId="0" borderId="0" xfId="58" applyNumberFormat="1" applyFont="1" applyFill="1" applyBorder="1" applyAlignment="1" applyProtection="1">
      <alignment wrapText="1"/>
      <protection/>
    </xf>
    <xf numFmtId="0" fontId="3" fillId="0" borderId="0" xfId="58" applyFont="1" applyFill="1" applyAlignment="1" applyProtection="1">
      <alignment wrapText="1"/>
      <protection/>
    </xf>
    <xf numFmtId="164" fontId="3" fillId="0" borderId="0" xfId="57" applyNumberFormat="1" applyFont="1" applyAlignment="1" applyProtection="1">
      <alignment horizontal="left" vertical="top"/>
      <protection hidden="1"/>
    </xf>
    <xf numFmtId="0" fontId="2" fillId="0" borderId="14" xfId="59" applyFont="1" applyBorder="1" applyAlignment="1" applyProtection="1">
      <alignment horizontal="center" vertical="center" wrapText="1"/>
      <protection/>
    </xf>
    <xf numFmtId="0" fontId="10" fillId="0" borderId="14" xfId="59" applyFont="1" applyBorder="1" applyAlignment="1" applyProtection="1">
      <alignment vertical="center" wrapText="1"/>
      <protection/>
    </xf>
    <xf numFmtId="3" fontId="3" fillId="0" borderId="14" xfId="59" applyNumberFormat="1" applyFont="1" applyFill="1" applyBorder="1" applyAlignment="1" applyProtection="1">
      <alignment vertical="center"/>
      <protection/>
    </xf>
    <xf numFmtId="0" fontId="3" fillId="0" borderId="14" xfId="59" applyFont="1" applyBorder="1" applyAlignment="1" applyProtection="1">
      <alignment vertical="center" wrapText="1"/>
      <protection/>
    </xf>
    <xf numFmtId="3" fontId="3" fillId="0" borderId="14" xfId="59" applyNumberFormat="1" applyFont="1" applyBorder="1" applyAlignment="1" applyProtection="1">
      <alignment horizontal="center" vertical="center"/>
      <protection/>
    </xf>
    <xf numFmtId="0" fontId="3" fillId="0" borderId="0" xfId="59" applyFont="1" applyProtection="1">
      <alignment/>
      <protection/>
    </xf>
    <xf numFmtId="3" fontId="10" fillId="0" borderId="14" xfId="59" applyNumberFormat="1" applyFont="1" applyBorder="1" applyAlignment="1" applyProtection="1">
      <alignment horizontal="center" vertical="center"/>
      <protection/>
    </xf>
    <xf numFmtId="3" fontId="3" fillId="0" borderId="14" xfId="59" applyNumberFormat="1" applyFont="1" applyBorder="1" applyAlignment="1" applyProtection="1">
      <alignment vertical="center"/>
      <protection/>
    </xf>
    <xf numFmtId="0" fontId="3" fillId="0" borderId="18" xfId="59" applyFont="1" applyBorder="1" applyAlignment="1" applyProtection="1">
      <alignment vertical="center" wrapText="1"/>
      <protection/>
    </xf>
    <xf numFmtId="49" fontId="2" fillId="0" borderId="14" xfId="59" applyNumberFormat="1" applyFont="1" applyBorder="1" applyAlignment="1" applyProtection="1">
      <alignment horizontal="center" vertical="center" wrapText="1"/>
      <protection/>
    </xf>
    <xf numFmtId="3" fontId="3" fillId="4" borderId="20" xfId="57" applyNumberFormat="1" applyFont="1" applyFill="1" applyBorder="1" applyAlignment="1" applyProtection="1">
      <alignment vertical="top"/>
      <protection locked="0"/>
    </xf>
    <xf numFmtId="3" fontId="3" fillId="4" borderId="14" xfId="57" applyNumberFormat="1" applyFont="1" applyFill="1" applyBorder="1" applyAlignment="1" applyProtection="1">
      <alignment vertical="top"/>
      <protection locked="0"/>
    </xf>
    <xf numFmtId="49" fontId="2" fillId="0" borderId="15" xfId="57" applyNumberFormat="1" applyFont="1" applyBorder="1" applyAlignment="1" applyProtection="1">
      <alignment horizontal="center" vertical="center" wrapText="1"/>
      <protection/>
    </xf>
    <xf numFmtId="0" fontId="3" fillId="25" borderId="14" xfId="54" applyFont="1" applyFill="1" applyBorder="1" applyAlignment="1" applyProtection="1">
      <alignment vertical="top" wrapText="1"/>
      <protection/>
    </xf>
    <xf numFmtId="0" fontId="9" fillId="24" borderId="18" xfId="57" applyFont="1" applyFill="1" applyBorder="1" applyAlignment="1" applyProtection="1">
      <alignment vertical="top"/>
      <protection/>
    </xf>
    <xf numFmtId="1" fontId="9" fillId="24" borderId="18" xfId="57" applyNumberFormat="1" applyFont="1" applyFill="1" applyBorder="1" applyAlignment="1" applyProtection="1">
      <alignment vertical="top" wrapText="1"/>
      <protection/>
    </xf>
    <xf numFmtId="1" fontId="9" fillId="24" borderId="18" xfId="57" applyNumberFormat="1" applyFont="1" applyFill="1" applyBorder="1" applyAlignment="1" applyProtection="1">
      <alignment vertical="top"/>
      <protection/>
    </xf>
    <xf numFmtId="1" fontId="9" fillId="24" borderId="18" xfId="54" applyNumberFormat="1" applyFont="1" applyFill="1" applyBorder="1" applyAlignment="1" applyProtection="1">
      <alignment vertical="top" wrapText="1"/>
      <protection/>
    </xf>
    <xf numFmtId="0" fontId="9" fillId="24" borderId="18" xfId="54" applyFont="1" applyFill="1" applyBorder="1" applyAlignment="1" applyProtection="1">
      <alignment vertical="top"/>
      <protection/>
    </xf>
    <xf numFmtId="1" fontId="8" fillId="24" borderId="18" xfId="57" applyNumberFormat="1" applyFont="1" applyFill="1" applyBorder="1" applyAlignment="1" applyProtection="1">
      <alignment vertical="top" wrapText="1"/>
      <protection/>
    </xf>
    <xf numFmtId="49" fontId="9" fillId="24" borderId="18" xfId="57" applyNumberFormat="1" applyFont="1" applyFill="1" applyBorder="1" applyAlignment="1" applyProtection="1">
      <alignment vertical="top"/>
      <protection/>
    </xf>
    <xf numFmtId="1" fontId="9" fillId="24" borderId="18" xfId="54" applyNumberFormat="1" applyFont="1" applyFill="1" applyBorder="1" applyAlignment="1" applyProtection="1">
      <alignment vertical="top"/>
      <protection/>
    </xf>
    <xf numFmtId="49" fontId="2" fillId="0" borderId="21" xfId="57" applyNumberFormat="1" applyFont="1" applyFill="1" applyBorder="1" applyAlignment="1" applyProtection="1">
      <alignment horizontal="right" vertical="top" wrapText="1"/>
      <protection/>
    </xf>
    <xf numFmtId="0" fontId="8" fillId="24" borderId="15" xfId="57" applyFont="1" applyFill="1" applyBorder="1" applyAlignment="1" applyProtection="1">
      <alignment vertical="top" wrapText="1"/>
      <protection/>
    </xf>
    <xf numFmtId="49" fontId="3" fillId="0" borderId="16" xfId="57" applyNumberFormat="1" applyFont="1" applyFill="1" applyBorder="1" applyAlignment="1" applyProtection="1">
      <alignment horizontal="right" vertical="top" wrapText="1"/>
      <protection/>
    </xf>
    <xf numFmtId="1" fontId="2" fillId="0" borderId="21" xfId="57" applyNumberFormat="1" applyFont="1" applyBorder="1" applyAlignment="1" applyProtection="1">
      <alignment horizontal="right" vertical="top" wrapText="1"/>
      <protection/>
    </xf>
    <xf numFmtId="1" fontId="2" fillId="0" borderId="16" xfId="57" applyNumberFormat="1" applyFont="1" applyBorder="1" applyAlignment="1" applyProtection="1">
      <alignment horizontal="right" vertical="top" wrapText="1"/>
      <protection/>
    </xf>
    <xf numFmtId="0" fontId="9" fillId="24" borderId="22" xfId="54" applyFont="1" applyFill="1" applyBorder="1" applyAlignment="1" applyProtection="1">
      <alignment vertical="top"/>
      <protection/>
    </xf>
    <xf numFmtId="1" fontId="3" fillId="0" borderId="21" xfId="54" applyNumberFormat="1" applyFont="1" applyBorder="1" applyAlignment="1" applyProtection="1">
      <alignment vertical="top" wrapText="1"/>
      <protection/>
    </xf>
    <xf numFmtId="1" fontId="8" fillId="24" borderId="15" xfId="57" applyNumberFormat="1" applyFont="1" applyFill="1" applyBorder="1" applyAlignment="1" applyProtection="1">
      <alignment vertical="top" wrapText="1"/>
      <protection/>
    </xf>
    <xf numFmtId="0" fontId="9" fillId="24" borderId="22" xfId="57" applyFont="1" applyFill="1" applyBorder="1" applyAlignment="1" applyProtection="1">
      <alignment vertical="top"/>
      <protection/>
    </xf>
    <xf numFmtId="1" fontId="3" fillId="0" borderId="16" xfId="54" applyNumberFormat="1" applyFont="1" applyBorder="1" applyAlignment="1" applyProtection="1">
      <alignment vertical="top" wrapText="1"/>
      <protection/>
    </xf>
    <xf numFmtId="0" fontId="2" fillId="0" borderId="22" xfId="57" applyFont="1" applyBorder="1" applyAlignment="1" applyProtection="1">
      <alignment horizontal="center" vertical="center" wrapText="1"/>
      <protection/>
    </xf>
    <xf numFmtId="0" fontId="2" fillId="0" borderId="21" xfId="57" applyFont="1" applyBorder="1" applyAlignment="1" applyProtection="1">
      <alignment horizontal="center" vertical="top" wrapText="1"/>
      <protection/>
    </xf>
    <xf numFmtId="0" fontId="2" fillId="0" borderId="23" xfId="57" applyFont="1" applyBorder="1" applyAlignment="1" applyProtection="1">
      <alignment horizontal="center" vertical="top" wrapText="1"/>
      <protection/>
    </xf>
    <xf numFmtId="0" fontId="8" fillId="24" borderId="15" xfId="57" applyFont="1" applyFill="1" applyBorder="1" applyAlignment="1" applyProtection="1">
      <alignment horizontal="left" vertical="top" wrapText="1"/>
      <protection/>
    </xf>
    <xf numFmtId="49" fontId="2" fillId="0" borderId="16" xfId="57" applyNumberFormat="1" applyFont="1" applyBorder="1" applyAlignment="1" applyProtection="1">
      <alignment horizontal="right" vertical="top" wrapText="1"/>
      <protection/>
    </xf>
    <xf numFmtId="49" fontId="2" fillId="0" borderId="22" xfId="57" applyNumberFormat="1" applyFont="1" applyBorder="1" applyAlignment="1" applyProtection="1">
      <alignment horizontal="center" vertical="center" wrapText="1"/>
      <protection/>
    </xf>
    <xf numFmtId="49" fontId="2" fillId="25" borderId="16" xfId="57" applyNumberFormat="1" applyFont="1" applyFill="1" applyBorder="1" applyAlignment="1" applyProtection="1">
      <alignment horizontal="right" vertical="top" wrapText="1"/>
      <protection/>
    </xf>
    <xf numFmtId="49" fontId="2" fillId="0" borderId="21" xfId="57" applyNumberFormat="1" applyFont="1" applyBorder="1" applyAlignment="1" applyProtection="1">
      <alignment horizontal="right" vertical="top" wrapText="1"/>
      <protection/>
    </xf>
    <xf numFmtId="1" fontId="9" fillId="24" borderId="22" xfId="54" applyNumberFormat="1" applyFont="1" applyFill="1" applyBorder="1" applyAlignment="1" applyProtection="1">
      <alignment vertical="top"/>
      <protection/>
    </xf>
    <xf numFmtId="1" fontId="3" fillId="0" borderId="21" xfId="54" applyNumberFormat="1" applyFont="1" applyBorder="1" applyAlignment="1" applyProtection="1">
      <alignment vertical="top"/>
      <protection/>
    </xf>
    <xf numFmtId="49" fontId="8" fillId="24" borderId="24" xfId="57" applyNumberFormat="1" applyFont="1" applyFill="1" applyBorder="1" applyAlignment="1" applyProtection="1">
      <alignment vertical="center" wrapText="1"/>
      <protection/>
    </xf>
    <xf numFmtId="0" fontId="2" fillId="0" borderId="15" xfId="59" applyFont="1" applyBorder="1" applyAlignment="1" applyProtection="1">
      <alignment horizontal="center" vertical="center" wrapText="1"/>
      <protection/>
    </xf>
    <xf numFmtId="0" fontId="2" fillId="0" borderId="16" xfId="59" applyFont="1" applyBorder="1" applyAlignment="1" applyProtection="1">
      <alignment horizontal="center" vertical="center" wrapText="1"/>
      <protection/>
    </xf>
    <xf numFmtId="0" fontId="2" fillId="0" borderId="17" xfId="59" applyFont="1" applyBorder="1" applyAlignment="1" applyProtection="1">
      <alignment horizontal="center" vertical="center" wrapText="1"/>
      <protection/>
    </xf>
    <xf numFmtId="0" fontId="2" fillId="0" borderId="18" xfId="59" applyFont="1" applyBorder="1" applyAlignment="1" applyProtection="1">
      <alignment vertical="center" wrapText="1"/>
      <protection/>
    </xf>
    <xf numFmtId="0" fontId="10" fillId="0" borderId="18" xfId="59" applyFont="1" applyBorder="1" applyAlignment="1" applyProtection="1">
      <alignment vertical="center" wrapText="1"/>
      <protection/>
    </xf>
    <xf numFmtId="0" fontId="3" fillId="0" borderId="18" xfId="59" applyFont="1" applyBorder="1" applyAlignment="1" applyProtection="1">
      <alignment horizontal="left" vertical="center" wrapText="1"/>
      <protection/>
    </xf>
    <xf numFmtId="0" fontId="10" fillId="0" borderId="18" xfId="59" applyFont="1" applyBorder="1" applyAlignment="1" applyProtection="1">
      <alignment horizontal="right" vertical="center" wrapText="1"/>
      <protection/>
    </xf>
    <xf numFmtId="0" fontId="3" fillId="0" borderId="14" xfId="59" applyFont="1" applyBorder="1" applyAlignment="1" applyProtection="1">
      <alignment horizontal="center" vertical="center" wrapText="1"/>
      <protection/>
    </xf>
    <xf numFmtId="0" fontId="10" fillId="0" borderId="14" xfId="59" applyFont="1" applyBorder="1" applyAlignment="1" applyProtection="1">
      <alignment horizontal="center" vertical="center" wrapText="1"/>
      <protection/>
    </xf>
    <xf numFmtId="0" fontId="10" fillId="0" borderId="18" xfId="59" applyFont="1" applyBorder="1" applyAlignment="1" applyProtection="1">
      <alignment horizontal="left" vertical="center" wrapText="1"/>
      <protection/>
    </xf>
    <xf numFmtId="49" fontId="3" fillId="0" borderId="14" xfId="59" applyNumberFormat="1" applyFont="1" applyBorder="1" applyAlignment="1" applyProtection="1">
      <alignment horizontal="center" vertical="center" wrapText="1"/>
      <protection/>
    </xf>
    <xf numFmtId="3" fontId="2" fillId="0" borderId="14" xfId="59" applyNumberFormat="1" applyFont="1" applyFill="1" applyBorder="1" applyAlignment="1" applyProtection="1">
      <alignment vertical="center"/>
      <protection/>
    </xf>
    <xf numFmtId="3" fontId="3" fillId="0" borderId="20" xfId="59" applyNumberFormat="1" applyFont="1" applyFill="1" applyBorder="1" applyAlignment="1" applyProtection="1">
      <alignment vertical="center"/>
      <protection/>
    </xf>
    <xf numFmtId="3" fontId="3" fillId="0" borderId="20" xfId="59" applyNumberFormat="1" applyFont="1" applyBorder="1" applyAlignment="1" applyProtection="1">
      <alignment vertical="center"/>
      <protection/>
    </xf>
    <xf numFmtId="3" fontId="2" fillId="0" borderId="20" xfId="59" applyNumberFormat="1" applyFont="1" applyFill="1" applyBorder="1" applyAlignment="1" applyProtection="1">
      <alignment vertical="center"/>
      <protection/>
    </xf>
    <xf numFmtId="0" fontId="3" fillId="0" borderId="18" xfId="59" applyFont="1" applyFill="1" applyBorder="1" applyAlignment="1" applyProtection="1">
      <alignment vertical="center" wrapText="1"/>
      <protection/>
    </xf>
    <xf numFmtId="0" fontId="11" fillId="0" borderId="18" xfId="59" applyFont="1" applyBorder="1" applyAlignment="1" applyProtection="1">
      <alignment vertical="center" wrapText="1"/>
      <protection/>
    </xf>
    <xf numFmtId="0" fontId="8" fillId="0" borderId="18" xfId="59" applyFont="1" applyBorder="1" applyAlignment="1" applyProtection="1">
      <alignment vertical="center" wrapText="1"/>
      <protection/>
    </xf>
    <xf numFmtId="0" fontId="2" fillId="0" borderId="22" xfId="59" applyFont="1" applyBorder="1" applyAlignment="1" applyProtection="1">
      <alignment horizontal="center" vertical="center" wrapText="1"/>
      <protection/>
    </xf>
    <xf numFmtId="0" fontId="2" fillId="0" borderId="21" xfId="59" applyFont="1" applyBorder="1" applyAlignment="1" applyProtection="1">
      <alignment horizontal="center" vertical="center" wrapText="1"/>
      <protection/>
    </xf>
    <xf numFmtId="0" fontId="2" fillId="0" borderId="23" xfId="59" applyFont="1" applyBorder="1" applyAlignment="1" applyProtection="1">
      <alignment horizontal="center" vertical="center" wrapText="1"/>
      <protection/>
    </xf>
    <xf numFmtId="0" fontId="2" fillId="0" borderId="15" xfId="59" applyFont="1" applyBorder="1" applyAlignment="1" applyProtection="1">
      <alignment vertical="center" wrapText="1"/>
      <protection/>
    </xf>
    <xf numFmtId="0" fontId="2" fillId="0" borderId="16" xfId="59" applyFont="1" applyBorder="1" applyAlignment="1" applyProtection="1">
      <alignment vertical="center" wrapText="1"/>
      <protection/>
    </xf>
    <xf numFmtId="3" fontId="2" fillId="0" borderId="16" xfId="59" applyNumberFormat="1" applyFont="1" applyBorder="1" applyAlignment="1" applyProtection="1">
      <alignment vertical="center"/>
      <protection/>
    </xf>
    <xf numFmtId="3" fontId="2" fillId="0" borderId="17" xfId="59" applyNumberFormat="1" applyFont="1" applyBorder="1" applyAlignment="1" applyProtection="1">
      <alignment vertical="center"/>
      <protection/>
    </xf>
    <xf numFmtId="0" fontId="10" fillId="0" borderId="22" xfId="59" applyFont="1" applyBorder="1" applyAlignment="1" applyProtection="1">
      <alignment horizontal="right" vertical="center" wrapText="1"/>
      <protection/>
    </xf>
    <xf numFmtId="0" fontId="10" fillId="0" borderId="21" xfId="59" applyFont="1" applyBorder="1" applyAlignment="1" applyProtection="1">
      <alignment horizontal="center" vertical="center" wrapText="1"/>
      <protection/>
    </xf>
    <xf numFmtId="0" fontId="3" fillId="0" borderId="22" xfId="59" applyFont="1" applyBorder="1" applyAlignment="1" applyProtection="1">
      <alignment vertical="center" wrapText="1"/>
      <protection/>
    </xf>
    <xf numFmtId="0" fontId="2" fillId="0" borderId="22" xfId="59" applyFont="1" applyBorder="1" applyAlignment="1" applyProtection="1">
      <alignment horizontal="left" vertical="center" wrapText="1"/>
      <protection/>
    </xf>
    <xf numFmtId="3" fontId="3" fillId="0" borderId="21" xfId="59" applyNumberFormat="1" applyFont="1" applyBorder="1" applyAlignment="1" applyProtection="1">
      <alignment vertical="center"/>
      <protection/>
    </xf>
    <xf numFmtId="3" fontId="3" fillId="0" borderId="23" xfId="59" applyNumberFormat="1" applyFont="1" applyBorder="1" applyAlignment="1" applyProtection="1">
      <alignment vertical="center"/>
      <protection/>
    </xf>
    <xf numFmtId="0" fontId="2" fillId="0" borderId="15" xfId="59" applyFont="1" applyBorder="1" applyAlignment="1" applyProtection="1">
      <alignment horizontal="left" vertical="center" wrapText="1"/>
      <protection/>
    </xf>
    <xf numFmtId="0" fontId="2" fillId="0" borderId="22" xfId="59" applyFont="1" applyBorder="1" applyAlignment="1" applyProtection="1">
      <alignment vertical="center" wrapText="1"/>
      <protection/>
    </xf>
    <xf numFmtId="0" fontId="3" fillId="0" borderId="16" xfId="59" applyFont="1" applyBorder="1" applyAlignment="1" applyProtection="1">
      <alignment vertical="center" wrapText="1"/>
      <protection/>
    </xf>
    <xf numFmtId="49" fontId="10" fillId="0" borderId="14" xfId="59" applyNumberFormat="1" applyFont="1" applyBorder="1" applyAlignment="1" applyProtection="1">
      <alignment horizontal="center" vertical="center" wrapText="1"/>
      <protection/>
    </xf>
    <xf numFmtId="0" fontId="3" fillId="0" borderId="21" xfId="59" applyFont="1" applyBorder="1" applyAlignment="1" applyProtection="1">
      <alignment vertical="center" wrapText="1"/>
      <protection/>
    </xf>
    <xf numFmtId="0" fontId="10" fillId="0" borderId="16" xfId="59" applyFont="1" applyBorder="1" applyAlignment="1" applyProtection="1">
      <alignment horizontal="center" vertical="center" wrapText="1"/>
      <protection/>
    </xf>
    <xf numFmtId="3" fontId="2" fillId="0" borderId="21" xfId="59" applyNumberFormat="1" applyFont="1" applyBorder="1" applyAlignment="1" applyProtection="1">
      <alignment vertical="center"/>
      <protection/>
    </xf>
    <xf numFmtId="3" fontId="2" fillId="0" borderId="23" xfId="59" applyNumberFormat="1" applyFont="1" applyBorder="1" applyAlignment="1" applyProtection="1">
      <alignment vertical="center"/>
      <protection/>
    </xf>
    <xf numFmtId="49" fontId="2" fillId="0" borderId="21" xfId="59" applyNumberFormat="1" applyFont="1" applyBorder="1" applyAlignment="1" applyProtection="1">
      <alignment horizontal="center" vertical="center" wrapText="1"/>
      <protection/>
    </xf>
    <xf numFmtId="0" fontId="2" fillId="0" borderId="24" xfId="59" applyFont="1" applyBorder="1" applyAlignment="1" applyProtection="1">
      <alignment horizontal="left" vertical="center" wrapText="1"/>
      <protection/>
    </xf>
    <xf numFmtId="0" fontId="2" fillId="0" borderId="25" xfId="59" applyFont="1" applyBorder="1" applyAlignment="1" applyProtection="1">
      <alignment horizontal="center" vertical="center" wrapText="1"/>
      <protection/>
    </xf>
    <xf numFmtId="49" fontId="2" fillId="0" borderId="25" xfId="59" applyNumberFormat="1" applyFont="1" applyBorder="1" applyAlignment="1" applyProtection="1">
      <alignment horizontal="center" vertical="center" wrapText="1"/>
      <protection/>
    </xf>
    <xf numFmtId="0" fontId="2" fillId="0" borderId="15" xfId="58" applyFont="1" applyBorder="1" applyAlignment="1" applyProtection="1">
      <alignment horizontal="center" vertical="center" wrapText="1"/>
      <protection/>
    </xf>
    <xf numFmtId="0" fontId="2" fillId="0" borderId="16" xfId="58" applyFont="1" applyBorder="1" applyAlignment="1" applyProtection="1">
      <alignment horizontal="center" vertical="center" wrapText="1"/>
      <protection/>
    </xf>
    <xf numFmtId="14" fontId="2" fillId="0" borderId="16" xfId="58" applyNumberFormat="1" applyFont="1" applyFill="1" applyBorder="1" applyAlignment="1" applyProtection="1">
      <alignment horizontal="center" vertical="center" wrapText="1"/>
      <protection/>
    </xf>
    <xf numFmtId="14" fontId="2" fillId="0" borderId="17" xfId="58" applyNumberFormat="1" applyFont="1" applyFill="1" applyBorder="1" applyAlignment="1" applyProtection="1">
      <alignment horizontal="center" vertical="center" wrapText="1"/>
      <protection/>
    </xf>
    <xf numFmtId="0" fontId="3" fillId="0" borderId="18" xfId="58" applyFont="1" applyBorder="1" applyAlignment="1" applyProtection="1">
      <alignment wrapText="1"/>
      <protection/>
    </xf>
    <xf numFmtId="0" fontId="3" fillId="0" borderId="18" xfId="58" applyFont="1" applyFill="1" applyBorder="1" applyAlignment="1" applyProtection="1">
      <alignment wrapText="1"/>
      <protection/>
    </xf>
    <xf numFmtId="0" fontId="3" fillId="0" borderId="26" xfId="58" applyFont="1" applyBorder="1" applyAlignment="1" applyProtection="1">
      <alignment wrapText="1"/>
      <protection/>
    </xf>
    <xf numFmtId="3" fontId="3" fillId="4" borderId="27" xfId="57" applyNumberFormat="1" applyFont="1" applyFill="1" applyBorder="1" applyAlignment="1" applyProtection="1">
      <alignment vertical="top"/>
      <protection locked="0"/>
    </xf>
    <xf numFmtId="3" fontId="3" fillId="4" borderId="28" xfId="57" applyNumberFormat="1" applyFont="1" applyFill="1" applyBorder="1" applyAlignment="1" applyProtection="1">
      <alignment vertical="top"/>
      <protection locked="0"/>
    </xf>
    <xf numFmtId="0" fontId="2" fillId="0" borderId="22" xfId="58" applyFont="1" applyBorder="1" applyAlignment="1" applyProtection="1">
      <alignment horizontal="center" vertical="center" wrapText="1"/>
      <protection/>
    </xf>
    <xf numFmtId="0" fontId="2" fillId="0" borderId="21" xfId="58" applyFont="1" applyBorder="1" applyAlignment="1" applyProtection="1">
      <alignment horizontal="center" vertical="center" wrapText="1"/>
      <protection/>
    </xf>
    <xf numFmtId="49" fontId="2" fillId="0" borderId="21" xfId="58" applyNumberFormat="1" applyFont="1" applyFill="1" applyBorder="1" applyAlignment="1" applyProtection="1">
      <alignment horizontal="center" vertical="center" wrapText="1"/>
      <protection/>
    </xf>
    <xf numFmtId="49" fontId="2" fillId="0" borderId="23" xfId="58" applyNumberFormat="1" applyFont="1" applyFill="1" applyBorder="1" applyAlignment="1" applyProtection="1">
      <alignment horizontal="center" vertical="center" wrapText="1"/>
      <protection/>
    </xf>
    <xf numFmtId="0" fontId="10" fillId="0" borderId="29" xfId="58" applyFont="1" applyBorder="1" applyAlignment="1" applyProtection="1">
      <alignment wrapText="1"/>
      <protection/>
    </xf>
    <xf numFmtId="49" fontId="10" fillId="0" borderId="30" xfId="58" applyNumberFormat="1" applyFont="1" applyBorder="1" applyAlignment="1" applyProtection="1">
      <alignment horizontal="center" wrapText="1"/>
      <protection/>
    </xf>
    <xf numFmtId="0" fontId="10" fillId="0" borderId="15" xfId="58" applyFont="1" applyBorder="1" applyAlignment="1" applyProtection="1">
      <alignment wrapText="1"/>
      <protection/>
    </xf>
    <xf numFmtId="49" fontId="10" fillId="0" borderId="16" xfId="58" applyNumberFormat="1" applyFont="1" applyBorder="1" applyAlignment="1" applyProtection="1">
      <alignment wrapText="1"/>
      <protection/>
    </xf>
    <xf numFmtId="3" fontId="3" fillId="0" borderId="16" xfId="58" applyNumberFormat="1" applyFont="1" applyFill="1" applyBorder="1" applyAlignment="1" applyProtection="1">
      <alignment wrapText="1"/>
      <protection/>
    </xf>
    <xf numFmtId="3" fontId="3" fillId="0" borderId="17" xfId="58" applyNumberFormat="1" applyFont="1" applyFill="1" applyBorder="1" applyAlignment="1" applyProtection="1">
      <alignment wrapText="1"/>
      <protection/>
    </xf>
    <xf numFmtId="0" fontId="2" fillId="0" borderId="26" xfId="58" applyFont="1" applyBorder="1" applyAlignment="1" applyProtection="1">
      <alignment horizontal="right" wrapText="1"/>
      <protection/>
    </xf>
    <xf numFmtId="49" fontId="2" fillId="0" borderId="27" xfId="58" applyNumberFormat="1" applyFont="1" applyBorder="1" applyAlignment="1" applyProtection="1">
      <alignment horizontal="center" wrapText="1"/>
      <protection/>
    </xf>
    <xf numFmtId="49" fontId="10" fillId="0" borderId="16" xfId="58" applyNumberFormat="1" applyFont="1" applyBorder="1" applyAlignment="1" applyProtection="1">
      <alignment horizontal="center" wrapText="1"/>
      <protection/>
    </xf>
    <xf numFmtId="0" fontId="2" fillId="0" borderId="22" xfId="58" applyFont="1" applyBorder="1" applyAlignment="1" applyProtection="1">
      <alignment horizontal="right" wrapText="1"/>
      <protection/>
    </xf>
    <xf numFmtId="49" fontId="2" fillId="0" borderId="21" xfId="58" applyNumberFormat="1" applyFont="1" applyBorder="1" applyAlignment="1" applyProtection="1">
      <alignment horizontal="center" wrapText="1"/>
      <protection/>
    </xf>
    <xf numFmtId="3" fontId="3" fillId="4" borderId="30" xfId="57" applyNumberFormat="1" applyFont="1" applyFill="1" applyBorder="1" applyAlignment="1" applyProtection="1">
      <alignment vertical="top"/>
      <protection locked="0"/>
    </xf>
    <xf numFmtId="3" fontId="3" fillId="4" borderId="31" xfId="57" applyNumberFormat="1" applyFont="1" applyFill="1" applyBorder="1" applyAlignment="1" applyProtection="1">
      <alignment vertical="top"/>
      <protection locked="0"/>
    </xf>
    <xf numFmtId="0" fontId="2" fillId="0" borderId="24" xfId="58" applyFont="1" applyBorder="1" applyAlignment="1" applyProtection="1">
      <alignment wrapText="1"/>
      <protection/>
    </xf>
    <xf numFmtId="49" fontId="2" fillId="0" borderId="25" xfId="58" applyNumberFormat="1" applyFont="1" applyBorder="1" applyAlignment="1" applyProtection="1">
      <alignment horizontal="center" wrapText="1"/>
      <protection/>
    </xf>
    <xf numFmtId="0" fontId="10" fillId="0" borderId="32" xfId="58" applyFont="1" applyBorder="1" applyAlignment="1" applyProtection="1">
      <alignment wrapText="1"/>
      <protection/>
    </xf>
    <xf numFmtId="49" fontId="10" fillId="0" borderId="33" xfId="58" applyNumberFormat="1" applyFont="1" applyBorder="1" applyAlignment="1" applyProtection="1">
      <alignment horizontal="center" wrapText="1"/>
      <protection/>
    </xf>
    <xf numFmtId="0" fontId="3" fillId="0" borderId="29" xfId="58" applyFont="1" applyBorder="1" applyAlignment="1" applyProtection="1">
      <alignment wrapText="1"/>
      <protection/>
    </xf>
    <xf numFmtId="0" fontId="10" fillId="0" borderId="24" xfId="58" applyFont="1" applyBorder="1" applyAlignment="1" applyProtection="1">
      <alignment wrapText="1"/>
      <protection/>
    </xf>
    <xf numFmtId="49" fontId="10" fillId="0" borderId="25" xfId="58" applyNumberFormat="1" applyFont="1" applyBorder="1" applyAlignment="1" applyProtection="1">
      <alignment horizontal="center" wrapText="1"/>
      <protection/>
    </xf>
    <xf numFmtId="3" fontId="2" fillId="0" borderId="25" xfId="58" applyNumberFormat="1" applyFont="1" applyFill="1" applyBorder="1" applyAlignment="1" applyProtection="1">
      <alignment wrapText="1"/>
      <protection/>
    </xf>
    <xf numFmtId="3" fontId="2" fillId="0" borderId="34" xfId="58" applyNumberFormat="1" applyFont="1" applyFill="1" applyBorder="1" applyAlignment="1" applyProtection="1">
      <alignment wrapText="1"/>
      <protection/>
    </xf>
    <xf numFmtId="3" fontId="10" fillId="4" borderId="33" xfId="57" applyNumberFormat="1" applyFont="1" applyFill="1" applyBorder="1" applyAlignment="1" applyProtection="1">
      <alignment vertical="top"/>
      <protection locked="0"/>
    </xf>
    <xf numFmtId="3" fontId="10" fillId="4" borderId="35" xfId="57" applyNumberFormat="1" applyFont="1" applyFill="1" applyBorder="1" applyAlignment="1" applyProtection="1">
      <alignment vertical="top"/>
      <protection locked="0"/>
    </xf>
    <xf numFmtId="3" fontId="10" fillId="0" borderId="25" xfId="58" applyNumberFormat="1" applyFont="1" applyFill="1" applyBorder="1" applyAlignment="1" applyProtection="1">
      <alignment wrapText="1"/>
      <protection/>
    </xf>
    <xf numFmtId="3" fontId="10" fillId="0" borderId="34" xfId="58" applyNumberFormat="1" applyFont="1" applyFill="1" applyBorder="1" applyAlignment="1" applyProtection="1">
      <alignment wrapText="1"/>
      <protection/>
    </xf>
    <xf numFmtId="49" fontId="5" fillId="0" borderId="30" xfId="58" applyNumberFormat="1" applyFont="1" applyBorder="1" applyAlignment="1" applyProtection="1">
      <alignment horizontal="center" wrapText="1"/>
      <protection/>
    </xf>
    <xf numFmtId="49" fontId="5" fillId="0" borderId="27" xfId="58" applyNumberFormat="1" applyFont="1" applyBorder="1" applyAlignment="1" applyProtection="1">
      <alignment horizont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3" fontId="3" fillId="0" borderId="20" xfId="60" applyNumberFormat="1" applyFont="1" applyBorder="1" applyAlignment="1" applyProtection="1">
      <alignment vertical="center"/>
      <protection/>
    </xf>
    <xf numFmtId="3" fontId="3" fillId="4" borderId="14" xfId="57" applyNumberFormat="1" applyFont="1" applyFill="1" applyBorder="1" applyAlignment="1" applyProtection="1">
      <alignment vertical="center"/>
      <protection locked="0"/>
    </xf>
    <xf numFmtId="3" fontId="3" fillId="4" borderId="20" xfId="57" applyNumberFormat="1" applyFont="1" applyFill="1" applyBorder="1" applyAlignment="1" applyProtection="1">
      <alignment vertical="center"/>
      <protection locked="0"/>
    </xf>
    <xf numFmtId="3" fontId="3" fillId="4" borderId="21" xfId="57" applyNumberFormat="1" applyFont="1" applyFill="1" applyBorder="1" applyAlignment="1" applyProtection="1">
      <alignment vertical="center"/>
      <protection locked="0"/>
    </xf>
    <xf numFmtId="3" fontId="3" fillId="4" borderId="23" xfId="57" applyNumberFormat="1" applyFont="1" applyFill="1" applyBorder="1" applyAlignment="1" applyProtection="1">
      <alignment vertical="center"/>
      <protection locked="0"/>
    </xf>
    <xf numFmtId="3" fontId="3" fillId="0" borderId="14" xfId="55" applyNumberFormat="1" applyFont="1" applyFill="1" applyBorder="1" applyAlignment="1" applyProtection="1">
      <alignment horizontal="right" vertical="center" wrapText="1"/>
      <protection/>
    </xf>
    <xf numFmtId="3" fontId="3" fillId="0" borderId="14" xfId="55" applyNumberFormat="1" applyFont="1" applyBorder="1" applyAlignment="1" applyProtection="1">
      <alignment horizontal="right" vertical="center" wrapText="1"/>
      <protection/>
    </xf>
    <xf numFmtId="3" fontId="2" fillId="0" borderId="14" xfId="55" applyNumberFormat="1" applyFont="1" applyBorder="1" applyAlignment="1" applyProtection="1">
      <alignment horizontal="right" vertical="center" wrapText="1"/>
      <protection/>
    </xf>
    <xf numFmtId="3" fontId="10" fillId="0" borderId="14" xfId="55" applyNumberFormat="1" applyFont="1" applyBorder="1" applyAlignment="1" applyProtection="1">
      <alignment horizontal="right" vertical="center" wrapText="1"/>
      <protection/>
    </xf>
    <xf numFmtId="0" fontId="12" fillId="24" borderId="18" xfId="57" applyFont="1" applyFill="1" applyBorder="1" applyAlignment="1" applyProtection="1">
      <alignment vertical="top" wrapText="1"/>
      <protection/>
    </xf>
    <xf numFmtId="1" fontId="12" fillId="24" borderId="18" xfId="57" applyNumberFormat="1" applyFont="1" applyFill="1" applyBorder="1" applyAlignment="1" applyProtection="1">
      <alignment vertical="top"/>
      <protection/>
    </xf>
    <xf numFmtId="0" fontId="8" fillId="24" borderId="22" xfId="57" applyNumberFormat="1" applyFont="1" applyFill="1" applyBorder="1" applyAlignment="1" applyProtection="1">
      <alignment vertical="top" wrapText="1"/>
      <protection/>
    </xf>
    <xf numFmtId="3" fontId="2" fillId="4" borderId="14" xfId="57" applyNumberFormat="1" applyFont="1" applyFill="1" applyBorder="1" applyAlignment="1" applyProtection="1">
      <alignment vertical="top"/>
      <protection locked="0"/>
    </xf>
    <xf numFmtId="3" fontId="2" fillId="4" borderId="20" xfId="57" applyNumberFormat="1" applyFont="1" applyFill="1" applyBorder="1" applyAlignment="1" applyProtection="1">
      <alignment vertical="top"/>
      <protection locked="0"/>
    </xf>
    <xf numFmtId="3" fontId="10" fillId="4" borderId="14" xfId="57" applyNumberFormat="1" applyFont="1" applyFill="1" applyBorder="1" applyAlignment="1" applyProtection="1">
      <alignment vertical="top"/>
      <protection locked="0"/>
    </xf>
    <xf numFmtId="3" fontId="10" fillId="4" borderId="20" xfId="57" applyNumberFormat="1" applyFont="1" applyFill="1" applyBorder="1" applyAlignment="1" applyProtection="1">
      <alignment vertical="top"/>
      <protection locked="0"/>
    </xf>
    <xf numFmtId="1" fontId="10" fillId="0" borderId="14" xfId="57" applyNumberFormat="1" applyFont="1" applyBorder="1" applyAlignment="1" applyProtection="1">
      <alignment horizontal="right" vertical="center" wrapText="1"/>
      <protection/>
    </xf>
    <xf numFmtId="0" fontId="12" fillId="24" borderId="18" xfId="57" applyFont="1" applyFill="1" applyBorder="1" applyAlignment="1" applyProtection="1">
      <alignment horizontal="center" vertical="center"/>
      <protection/>
    </xf>
    <xf numFmtId="0" fontId="12" fillId="24" borderId="18" xfId="57" applyFont="1" applyFill="1" applyBorder="1" applyAlignment="1" applyProtection="1">
      <alignment horizontal="center" vertical="top" wrapText="1"/>
      <protection/>
    </xf>
    <xf numFmtId="0" fontId="8" fillId="24" borderId="18" xfId="57" applyFont="1" applyFill="1" applyBorder="1" applyAlignment="1" applyProtection="1">
      <alignment horizontal="center" vertical="top" wrapText="1"/>
      <protection/>
    </xf>
    <xf numFmtId="1" fontId="12" fillId="24" borderId="18" xfId="57" applyNumberFormat="1" applyFont="1" applyFill="1" applyBorder="1" applyAlignment="1" applyProtection="1">
      <alignment horizontal="center" vertical="top"/>
      <protection/>
    </xf>
    <xf numFmtId="1" fontId="12" fillId="24" borderId="18" xfId="57" applyNumberFormat="1" applyFont="1" applyFill="1" applyBorder="1" applyAlignment="1" applyProtection="1">
      <alignment vertical="top" wrapText="1"/>
      <protection/>
    </xf>
    <xf numFmtId="1" fontId="3" fillId="0" borderId="14" xfId="57" applyNumberFormat="1" applyFont="1" applyBorder="1" applyAlignment="1" applyProtection="1">
      <alignment horizontal="right" vertical="center" wrapText="1"/>
      <protection/>
    </xf>
    <xf numFmtId="0" fontId="8" fillId="24" borderId="24" xfId="57" applyFont="1" applyFill="1" applyBorder="1" applyAlignment="1" applyProtection="1">
      <alignment vertical="center" wrapText="1"/>
      <protection/>
    </xf>
    <xf numFmtId="49" fontId="2" fillId="0" borderId="25" xfId="57" applyNumberFormat="1" applyFont="1" applyBorder="1" applyAlignment="1" applyProtection="1">
      <alignment horizontal="right" vertical="center" wrapText="1"/>
      <protection/>
    </xf>
    <xf numFmtId="1" fontId="2" fillId="0" borderId="25" xfId="57" applyNumberFormat="1" applyFont="1" applyBorder="1" applyAlignment="1" applyProtection="1">
      <alignment horizontal="right" vertical="center" wrapText="1"/>
      <protection/>
    </xf>
    <xf numFmtId="0" fontId="8" fillId="24" borderId="22" xfId="57" applyFont="1" applyFill="1" applyBorder="1" applyAlignment="1" applyProtection="1">
      <alignment vertical="top" wrapText="1"/>
      <protection/>
    </xf>
    <xf numFmtId="0" fontId="13" fillId="0" borderId="0" xfId="57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centerContinuous" vertical="center"/>
      <protection/>
    </xf>
    <xf numFmtId="0" fontId="3" fillId="0" borderId="0" xfId="58" applyFont="1" applyAlignment="1" applyProtection="1">
      <alignment horizontal="centerContinuous"/>
      <protection/>
    </xf>
    <xf numFmtId="0" fontId="9" fillId="2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26" borderId="0" xfId="0" applyFont="1" applyFill="1" applyAlignment="1">
      <alignment/>
    </xf>
    <xf numFmtId="0" fontId="2" fillId="0" borderId="14" xfId="55" applyFont="1" applyBorder="1" applyAlignment="1" applyProtection="1">
      <alignment horizontal="center" vertical="center" wrapText="1"/>
      <protection/>
    </xf>
    <xf numFmtId="49" fontId="2" fillId="0" borderId="14" xfId="55" applyNumberFormat="1" applyFont="1" applyBorder="1" applyAlignment="1" applyProtection="1">
      <alignment horizontal="center" vertical="center" wrapText="1"/>
      <protection/>
    </xf>
    <xf numFmtId="0" fontId="3" fillId="0" borderId="14" xfId="55" applyFont="1" applyBorder="1" applyAlignment="1" applyProtection="1">
      <alignment horizontal="center" vertical="center" wrapText="1"/>
      <protection/>
    </xf>
    <xf numFmtId="49" fontId="3" fillId="0" borderId="14" xfId="55" applyNumberFormat="1" applyFont="1" applyBorder="1" applyAlignment="1" applyProtection="1">
      <alignment horizontal="center" vertical="center" wrapText="1"/>
      <protection/>
    </xf>
    <xf numFmtId="0" fontId="2" fillId="0" borderId="14" xfId="55" applyFont="1" applyBorder="1" applyAlignment="1" applyProtection="1">
      <alignment horizontal="left" vertical="center" wrapText="1"/>
      <protection/>
    </xf>
    <xf numFmtId="49" fontId="2" fillId="0" borderId="14" xfId="55" applyNumberFormat="1" applyFont="1" applyBorder="1" applyAlignment="1" applyProtection="1">
      <alignment horizontal="left" vertical="center" wrapText="1"/>
      <protection/>
    </xf>
    <xf numFmtId="0" fontId="2" fillId="0" borderId="14" xfId="55" applyFont="1" applyBorder="1" applyAlignment="1" applyProtection="1">
      <alignment horizontal="left" vertical="center"/>
      <protection/>
    </xf>
    <xf numFmtId="0" fontId="10" fillId="0" borderId="14" xfId="55" applyFont="1" applyBorder="1" applyAlignment="1" applyProtection="1">
      <alignment horizontal="right" vertical="center" wrapText="1"/>
      <protection/>
    </xf>
    <xf numFmtId="49" fontId="10" fillId="0" borderId="14" xfId="55" applyNumberFormat="1" applyFont="1" applyBorder="1" applyAlignment="1" applyProtection="1">
      <alignment horizontal="center" vertical="center" wrapText="1"/>
      <protection/>
    </xf>
    <xf numFmtId="49" fontId="2" fillId="0" borderId="14" xfId="55" applyNumberFormat="1" applyFont="1" applyBorder="1" applyAlignment="1" applyProtection="1">
      <alignment horizontal="center" vertical="center"/>
      <protection/>
    </xf>
    <xf numFmtId="3" fontId="2" fillId="0" borderId="14" xfId="55" applyNumberFormat="1" applyFont="1" applyBorder="1" applyAlignment="1" applyProtection="1">
      <alignment horizontal="right" vertical="center"/>
      <protection/>
    </xf>
    <xf numFmtId="0" fontId="10" fillId="0" borderId="14" xfId="55" applyFont="1" applyBorder="1" applyAlignment="1" applyProtection="1">
      <alignment horizontal="left" vertical="center" wrapText="1"/>
      <protection/>
    </xf>
    <xf numFmtId="49" fontId="10" fillId="0" borderId="14" xfId="55" applyNumberFormat="1" applyFont="1" applyBorder="1" applyAlignment="1" applyProtection="1">
      <alignment horizontal="center" vertical="center"/>
      <protection/>
    </xf>
    <xf numFmtId="49" fontId="5" fillId="0" borderId="14" xfId="55" applyNumberFormat="1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left" vertical="center" wrapText="1"/>
      <protection/>
    </xf>
    <xf numFmtId="49" fontId="2" fillId="0" borderId="0" xfId="55" applyNumberFormat="1" applyFont="1" applyBorder="1" applyAlignment="1" applyProtection="1">
      <alignment horizontal="left" vertical="center" wrapText="1"/>
      <protection/>
    </xf>
    <xf numFmtId="0" fontId="3" fillId="0" borderId="0" xfId="55" applyFont="1" applyBorder="1" applyAlignment="1" applyProtection="1">
      <alignment horizontal="left" vertical="center" wrapText="1"/>
      <protection/>
    </xf>
    <xf numFmtId="0" fontId="3" fillId="0" borderId="0" xfId="60" applyFont="1" applyAlignment="1" applyProtection="1">
      <alignment horizontal="centerContinuous" vertical="center"/>
      <protection/>
    </xf>
    <xf numFmtId="49" fontId="3" fillId="0" borderId="0" xfId="60" applyNumberFormat="1" applyFont="1" applyAlignment="1" applyProtection="1">
      <alignment horizontal="centerContinuous" wrapText="1"/>
      <protection/>
    </xf>
    <xf numFmtId="0" fontId="3" fillId="0" borderId="0" xfId="60" applyFont="1" applyAlignment="1" applyProtection="1">
      <alignment horizontal="centerContinuous"/>
      <protection/>
    </xf>
    <xf numFmtId="0" fontId="2" fillId="0" borderId="16" xfId="60" applyFont="1" applyBorder="1" applyAlignment="1" applyProtection="1">
      <alignment horizontal="centerContinuous" vertical="center" wrapText="1"/>
      <protection/>
    </xf>
    <xf numFmtId="0" fontId="2" fillId="25" borderId="36" xfId="60" applyFont="1" applyFill="1" applyBorder="1" applyAlignment="1" applyProtection="1">
      <alignment horizontal="centerContinuous" vertical="center" wrapText="1"/>
      <protection/>
    </xf>
    <xf numFmtId="0" fontId="2" fillId="0" borderId="0" xfId="60" applyFont="1" applyBorder="1" applyAlignment="1" applyProtection="1">
      <alignment horizontal="centerContinuous" vertical="center" wrapText="1"/>
      <protection/>
    </xf>
    <xf numFmtId="0" fontId="2" fillId="0" borderId="0" xfId="60" applyFont="1" applyAlignment="1" applyProtection="1">
      <alignment horizontal="center" vertical="center" wrapText="1"/>
      <protection/>
    </xf>
    <xf numFmtId="0" fontId="2" fillId="0" borderId="14" xfId="60" applyFont="1" applyBorder="1" applyAlignment="1" applyProtection="1">
      <alignment horizontal="center" vertical="center" wrapText="1"/>
      <protection/>
    </xf>
    <xf numFmtId="0" fontId="2" fillId="0" borderId="14" xfId="60" applyFont="1" applyBorder="1" applyAlignment="1" applyProtection="1">
      <alignment horizontal="centerContinuous" vertical="center" wrapText="1"/>
      <protection/>
    </xf>
    <xf numFmtId="0" fontId="2" fillId="25" borderId="35" xfId="60" applyFont="1" applyFill="1" applyBorder="1" applyAlignment="1" applyProtection="1">
      <alignment horizontal="center" vertical="center" wrapText="1"/>
      <protection/>
    </xf>
    <xf numFmtId="0" fontId="2" fillId="25" borderId="31" xfId="60" applyFont="1" applyFill="1" applyBorder="1" applyAlignment="1" applyProtection="1">
      <alignment horizontal="centerContinuous" vertical="center" wrapText="1"/>
      <protection/>
    </xf>
    <xf numFmtId="0" fontId="2" fillId="0" borderId="26" xfId="60" applyFont="1" applyBorder="1" applyAlignment="1" applyProtection="1">
      <alignment horizontal="center" vertical="center" wrapText="1"/>
      <protection/>
    </xf>
    <xf numFmtId="49" fontId="2" fillId="0" borderId="27" xfId="60" applyNumberFormat="1" applyFont="1" applyBorder="1" applyAlignment="1" applyProtection="1">
      <alignment horizontal="center" vertical="center" wrapText="1"/>
      <protection/>
    </xf>
    <xf numFmtId="0" fontId="2" fillId="0" borderId="27" xfId="60" applyFont="1" applyBorder="1" applyAlignment="1" applyProtection="1">
      <alignment horizontal="center" vertical="center" wrapText="1"/>
      <protection/>
    </xf>
    <xf numFmtId="0" fontId="2" fillId="0" borderId="28" xfId="60" applyFont="1" applyFill="1" applyBorder="1" applyAlignment="1" applyProtection="1">
      <alignment horizontal="center" vertical="center" wrapText="1"/>
      <protection/>
    </xf>
    <xf numFmtId="0" fontId="2" fillId="0" borderId="0" xfId="60" applyFont="1" applyBorder="1" applyAlignment="1" applyProtection="1">
      <alignment horizontal="center" vertical="center" wrapText="1"/>
      <protection/>
    </xf>
    <xf numFmtId="0" fontId="2" fillId="0" borderId="15" xfId="60" applyFont="1" applyBorder="1" applyAlignment="1" applyProtection="1">
      <alignment horizontal="center" vertical="center" wrapText="1"/>
      <protection/>
    </xf>
    <xf numFmtId="49" fontId="2" fillId="0" borderId="16" xfId="60" applyNumberFormat="1" applyFont="1" applyBorder="1" applyAlignment="1" applyProtection="1">
      <alignment horizontal="center" vertical="center" wrapText="1"/>
      <protection/>
    </xf>
    <xf numFmtId="49" fontId="3" fillId="25" borderId="16" xfId="60" applyNumberFormat="1" applyFont="1" applyFill="1" applyBorder="1" applyAlignment="1" applyProtection="1">
      <alignment horizontal="center" vertical="center" wrapText="1"/>
      <protection/>
    </xf>
    <xf numFmtId="49" fontId="3" fillId="0" borderId="17" xfId="60" applyNumberFormat="1" applyFont="1" applyFill="1" applyBorder="1" applyAlignment="1" applyProtection="1">
      <alignment horizontal="center" vertical="center" wrapText="1"/>
      <protection/>
    </xf>
    <xf numFmtId="0" fontId="2" fillId="0" borderId="18" xfId="60" applyFont="1" applyBorder="1" applyAlignment="1" applyProtection="1">
      <alignment vertical="center" wrapText="1"/>
      <protection/>
    </xf>
    <xf numFmtId="49" fontId="2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8" xfId="60" applyFont="1" applyBorder="1" applyAlignment="1" applyProtection="1">
      <alignment vertical="center" wrapText="1"/>
      <protection/>
    </xf>
    <xf numFmtId="49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8" xfId="60" applyFont="1" applyBorder="1" applyAlignment="1" applyProtection="1">
      <alignment wrapText="1"/>
      <protection/>
    </xf>
    <xf numFmtId="49" fontId="3" fillId="0" borderId="14" xfId="60" applyNumberFormat="1" applyFont="1" applyBorder="1" applyAlignment="1" applyProtection="1">
      <alignment horizontal="center" wrapText="1"/>
      <protection/>
    </xf>
    <xf numFmtId="0" fontId="3" fillId="0" borderId="22" xfId="60" applyFont="1" applyBorder="1" applyAlignment="1" applyProtection="1">
      <alignment vertical="center" wrapText="1"/>
      <protection/>
    </xf>
    <xf numFmtId="49" fontId="3" fillId="0" borderId="21" xfId="60" applyNumberFormat="1" applyFont="1" applyBorder="1" applyAlignment="1" applyProtection="1">
      <alignment horizontal="center" vertical="center" wrapText="1"/>
      <protection/>
    </xf>
    <xf numFmtId="0" fontId="2" fillId="0" borderId="24" xfId="60" applyFont="1" applyBorder="1" applyAlignment="1" applyProtection="1">
      <alignment vertical="center" wrapText="1"/>
      <protection/>
    </xf>
    <xf numFmtId="49" fontId="2" fillId="0" borderId="25" xfId="60" applyNumberFormat="1" applyFont="1" applyBorder="1" applyAlignment="1" applyProtection="1">
      <alignment horizontal="center" vertical="center" wrapText="1"/>
      <protection/>
    </xf>
    <xf numFmtId="0" fontId="2" fillId="0" borderId="0" xfId="60" applyFont="1" applyBorder="1" applyAlignment="1" applyProtection="1">
      <alignment vertical="center" wrapText="1"/>
      <protection/>
    </xf>
    <xf numFmtId="49" fontId="2" fillId="0" borderId="0" xfId="60" applyNumberFormat="1" applyFont="1" applyBorder="1" applyAlignment="1" applyProtection="1">
      <alignment horizontal="center" vertical="center" wrapText="1"/>
      <protection/>
    </xf>
    <xf numFmtId="3" fontId="3" fillId="0" borderId="0" xfId="60" applyNumberFormat="1" applyFont="1" applyBorder="1" applyAlignment="1" applyProtection="1">
      <alignment vertical="center"/>
      <protection/>
    </xf>
    <xf numFmtId="0" fontId="2" fillId="0" borderId="0" xfId="60" applyFont="1" applyBorder="1" applyAlignment="1" applyProtection="1">
      <alignment horizontal="left" vertical="center"/>
      <protection/>
    </xf>
    <xf numFmtId="0" fontId="2" fillId="0" borderId="0" xfId="60" applyFont="1" applyBorder="1" applyAlignment="1" applyProtection="1">
      <alignment horizontal="left" vertical="center" wrapText="1"/>
      <protection/>
    </xf>
    <xf numFmtId="0" fontId="3" fillId="0" borderId="0" xfId="60" applyFont="1" applyAlignment="1" applyProtection="1">
      <alignment wrapText="1"/>
      <protection/>
    </xf>
    <xf numFmtId="49" fontId="3" fillId="0" borderId="0" xfId="60" applyNumberFormat="1" applyFont="1" applyAlignment="1" applyProtection="1">
      <alignment horizontal="center" wrapText="1"/>
      <protection/>
    </xf>
    <xf numFmtId="0" fontId="3" fillId="0" borderId="0" xfId="59" applyFont="1" applyAlignment="1" applyProtection="1">
      <alignment horizontal="centerContinuous"/>
      <protection/>
    </xf>
    <xf numFmtId="0" fontId="2" fillId="0" borderId="0" xfId="59" applyFont="1" applyBorder="1" applyAlignment="1" applyProtection="1">
      <alignment wrapText="1"/>
      <protection/>
    </xf>
    <xf numFmtId="1" fontId="3" fillId="0" borderId="0" xfId="59" applyNumberFormat="1" applyFont="1" applyBorder="1" applyProtection="1">
      <alignment/>
      <protection/>
    </xf>
    <xf numFmtId="0" fontId="2" fillId="0" borderId="0" xfId="59" applyFont="1" applyBorder="1" applyAlignment="1" applyProtection="1">
      <alignment horizontal="right" vertical="center" wrapText="1"/>
      <protection/>
    </xf>
    <xf numFmtId="1" fontId="3" fillId="0" borderId="0" xfId="59" applyNumberFormat="1" applyFont="1" applyProtection="1">
      <alignment/>
      <protection/>
    </xf>
    <xf numFmtId="0" fontId="3" fillId="0" borderId="0" xfId="59" applyFont="1" applyAlignment="1" applyProtection="1">
      <alignment wrapText="1"/>
      <protection/>
    </xf>
    <xf numFmtId="0" fontId="3" fillId="0" borderId="18" xfId="57" applyFont="1" applyBorder="1" applyAlignment="1" applyProtection="1">
      <alignment vertical="top" wrapText="1"/>
      <protection/>
    </xf>
    <xf numFmtId="0" fontId="3" fillId="0" borderId="14" xfId="57" applyFont="1" applyBorder="1" applyAlignment="1" applyProtection="1">
      <alignment horizontal="left" vertical="top" wrapText="1"/>
      <protection/>
    </xf>
    <xf numFmtId="49" fontId="2" fillId="0" borderId="0" xfId="57" applyNumberFormat="1" applyFont="1" applyBorder="1" applyAlignment="1" applyProtection="1">
      <alignment vertical="top" wrapText="1"/>
      <protection/>
    </xf>
    <xf numFmtId="1" fontId="3" fillId="0" borderId="0" xfId="57" applyNumberFormat="1" applyFont="1" applyBorder="1" applyAlignment="1" applyProtection="1">
      <alignment vertical="top" wrapText="1"/>
      <protection/>
    </xf>
    <xf numFmtId="0" fontId="3" fillId="0" borderId="0" xfId="57" applyFont="1" applyAlignment="1" applyProtection="1">
      <alignment horizontal="left" vertical="top" wrapText="1"/>
      <protection/>
    </xf>
    <xf numFmtId="0" fontId="15" fillId="0" borderId="0" xfId="57" applyFont="1" applyBorder="1" applyAlignment="1" applyProtection="1">
      <alignment vertical="top"/>
      <protection/>
    </xf>
    <xf numFmtId="1" fontId="3" fillId="0" borderId="0" xfId="57" applyNumberFormat="1" applyFont="1" applyAlignment="1" applyProtection="1">
      <alignment vertical="top" wrapText="1"/>
      <protection/>
    </xf>
    <xf numFmtId="49" fontId="3" fillId="4" borderId="14" xfId="61" applyNumberFormat="1" applyFont="1" applyFill="1" applyBorder="1" applyAlignment="1" applyProtection="1">
      <alignment horizontal="left" vertical="center" wrapText="1"/>
      <protection locked="0"/>
    </xf>
    <xf numFmtId="14" fontId="3" fillId="4" borderId="14" xfId="61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14" xfId="61" applyNumberFormat="1" applyFont="1" applyFill="1" applyBorder="1" applyProtection="1">
      <alignment/>
      <protection locked="0"/>
    </xf>
    <xf numFmtId="165" fontId="9" fillId="26" borderId="0" xfId="0" applyNumberFormat="1" applyFont="1" applyFill="1" applyAlignment="1">
      <alignment/>
    </xf>
    <xf numFmtId="165" fontId="9" fillId="0" borderId="0" xfId="0" applyNumberFormat="1" applyFont="1" applyAlignment="1">
      <alignment/>
    </xf>
    <xf numFmtId="3" fontId="2" fillId="4" borderId="16" xfId="57" applyNumberFormat="1" applyFont="1" applyFill="1" applyBorder="1" applyAlignment="1" applyProtection="1">
      <alignment vertical="top"/>
      <protection locked="0"/>
    </xf>
    <xf numFmtId="3" fontId="2" fillId="4" borderId="17" xfId="57" applyNumberFormat="1" applyFont="1" applyFill="1" applyBorder="1" applyAlignment="1" applyProtection="1">
      <alignment vertical="top"/>
      <protection locked="0"/>
    </xf>
    <xf numFmtId="3" fontId="2" fillId="0" borderId="14" xfId="60" applyNumberFormat="1" applyFont="1" applyFill="1" applyBorder="1" applyAlignment="1" applyProtection="1">
      <alignment vertical="center"/>
      <protection/>
    </xf>
    <xf numFmtId="3" fontId="2" fillId="4" borderId="14" xfId="57" applyNumberFormat="1" applyFont="1" applyFill="1" applyBorder="1" applyAlignment="1" applyProtection="1">
      <alignment vertical="center"/>
      <protection locked="0"/>
    </xf>
    <xf numFmtId="3" fontId="2" fillId="0" borderId="20" xfId="60" applyNumberFormat="1" applyFont="1" applyFill="1" applyBorder="1" applyAlignment="1" applyProtection="1">
      <alignment vertical="center"/>
      <protection/>
    </xf>
    <xf numFmtId="3" fontId="2" fillId="0" borderId="25" xfId="60" applyNumberFormat="1" applyFont="1" applyBorder="1" applyAlignment="1" applyProtection="1">
      <alignment vertical="center"/>
      <protection/>
    </xf>
    <xf numFmtId="3" fontId="2" fillId="0" borderId="34" xfId="60" applyNumberFormat="1" applyFont="1" applyBorder="1" applyAlignment="1" applyProtection="1">
      <alignment vertical="center"/>
      <protection/>
    </xf>
    <xf numFmtId="0" fontId="22" fillId="27" borderId="37" xfId="61" applyFont="1" applyFill="1" applyBorder="1" applyAlignment="1" applyProtection="1">
      <alignment horizontal="center" vertical="center"/>
      <protection/>
    </xf>
    <xf numFmtId="0" fontId="3" fillId="0" borderId="37" xfId="0" applyFont="1" applyFill="1" applyBorder="1" applyAlignment="1">
      <alignment vertical="center" wrapText="1"/>
    </xf>
    <xf numFmtId="0" fontId="3" fillId="0" borderId="37" xfId="61" applyFont="1" applyFill="1" applyBorder="1" applyAlignment="1" applyProtection="1">
      <alignment horizontal="center" vertical="center" wrapText="1"/>
      <protection/>
    </xf>
    <xf numFmtId="0" fontId="23" fillId="2" borderId="37" xfId="0" applyFont="1" applyFill="1" applyBorder="1" applyAlignment="1">
      <alignment horizontal="center" vertical="center" wrapText="1"/>
    </xf>
    <xf numFmtId="3" fontId="3" fillId="0" borderId="16" xfId="57" applyNumberFormat="1" applyFont="1" applyBorder="1" applyAlignment="1" applyProtection="1">
      <alignment vertical="top" wrapText="1"/>
      <protection/>
    </xf>
    <xf numFmtId="3" fontId="3" fillId="0" borderId="17" xfId="57" applyNumberFormat="1" applyFont="1" applyBorder="1" applyAlignment="1" applyProtection="1">
      <alignment vertical="top" wrapText="1"/>
      <protection/>
    </xf>
    <xf numFmtId="3" fontId="3" fillId="0" borderId="14" xfId="57" applyNumberFormat="1" applyFont="1" applyBorder="1" applyAlignment="1" applyProtection="1">
      <alignment vertical="top" wrapText="1"/>
      <protection/>
    </xf>
    <xf numFmtId="3" fontId="3" fillId="0" borderId="20" xfId="57" applyNumberFormat="1" applyFont="1" applyBorder="1" applyAlignment="1" applyProtection="1">
      <alignment vertical="top" wrapText="1"/>
      <protection/>
    </xf>
    <xf numFmtId="3" fontId="10" fillId="0" borderId="14" xfId="57" applyNumberFormat="1" applyFont="1" applyBorder="1" applyAlignment="1" applyProtection="1">
      <alignment vertical="top" wrapText="1"/>
      <protection/>
    </xf>
    <xf numFmtId="3" fontId="10" fillId="0" borderId="20" xfId="57" applyNumberFormat="1" applyFont="1" applyBorder="1" applyAlignment="1" applyProtection="1">
      <alignment vertical="top" wrapText="1"/>
      <protection/>
    </xf>
    <xf numFmtId="3" fontId="2" fillId="0" borderId="14" xfId="57" applyNumberFormat="1" applyFont="1" applyBorder="1" applyAlignment="1" applyProtection="1">
      <alignment vertical="top" wrapText="1"/>
      <protection/>
    </xf>
    <xf numFmtId="3" fontId="2" fillId="0" borderId="20" xfId="57" applyNumberFormat="1" applyFont="1" applyBorder="1" applyAlignment="1" applyProtection="1">
      <alignment vertical="top" wrapText="1"/>
      <protection/>
    </xf>
    <xf numFmtId="3" fontId="2" fillId="0" borderId="21" xfId="57" applyNumberFormat="1" applyFont="1" applyBorder="1" applyAlignment="1" applyProtection="1">
      <alignment vertical="top" wrapText="1"/>
      <protection/>
    </xf>
    <xf numFmtId="3" fontId="2" fillId="0" borderId="23" xfId="57" applyNumberFormat="1" applyFont="1" applyBorder="1" applyAlignment="1" applyProtection="1">
      <alignment vertical="top" wrapText="1"/>
      <protection/>
    </xf>
    <xf numFmtId="3" fontId="2" fillId="0" borderId="25" xfId="57" applyNumberFormat="1" applyFont="1" applyBorder="1" applyAlignment="1" applyProtection="1">
      <alignment vertical="center" wrapText="1"/>
      <protection/>
    </xf>
    <xf numFmtId="3" fontId="2" fillId="0" borderId="34" xfId="57" applyNumberFormat="1" applyFont="1" applyBorder="1" applyAlignment="1" applyProtection="1">
      <alignment vertical="center" wrapText="1"/>
      <protection/>
    </xf>
    <xf numFmtId="3" fontId="3" fillId="25" borderId="16" xfId="54" applyNumberFormat="1" applyFont="1" applyFill="1" applyBorder="1" applyAlignment="1" applyProtection="1">
      <alignment vertical="top" wrapText="1"/>
      <protection/>
    </xf>
    <xf numFmtId="3" fontId="3" fillId="25" borderId="17" xfId="54" applyNumberFormat="1" applyFont="1" applyFill="1" applyBorder="1" applyAlignment="1" applyProtection="1">
      <alignment vertical="top" wrapText="1"/>
      <protection/>
    </xf>
    <xf numFmtId="3" fontId="3" fillId="25" borderId="14" xfId="54" applyNumberFormat="1" applyFont="1" applyFill="1" applyBorder="1" applyAlignment="1" applyProtection="1">
      <alignment vertical="top" wrapText="1"/>
      <protection/>
    </xf>
    <xf numFmtId="3" fontId="3" fillId="25" borderId="20" xfId="54" applyNumberFormat="1" applyFont="1" applyFill="1" applyBorder="1" applyAlignment="1" applyProtection="1">
      <alignment vertical="top" wrapText="1"/>
      <protection/>
    </xf>
    <xf numFmtId="3" fontId="10" fillId="0" borderId="14" xfId="57" applyNumberFormat="1" applyFont="1" applyBorder="1" applyAlignment="1" applyProtection="1">
      <alignment vertical="center" wrapText="1"/>
      <protection/>
    </xf>
    <xf numFmtId="3" fontId="10" fillId="0" borderId="20" xfId="57" applyNumberFormat="1" applyFont="1" applyBorder="1" applyAlignment="1" applyProtection="1">
      <alignment vertical="center" wrapText="1"/>
      <protection/>
    </xf>
    <xf numFmtId="3" fontId="2" fillId="0" borderId="14" xfId="54" applyNumberFormat="1" applyFont="1" applyBorder="1" applyAlignment="1" applyProtection="1">
      <alignment vertical="top" wrapText="1"/>
      <protection/>
    </xf>
    <xf numFmtId="3" fontId="2" fillId="0" borderId="20" xfId="54" applyNumberFormat="1" applyFont="1" applyBorder="1" applyAlignment="1" applyProtection="1">
      <alignment vertical="top" wrapText="1"/>
      <protection/>
    </xf>
    <xf numFmtId="3" fontId="3" fillId="0" borderId="14" xfId="57" applyNumberFormat="1" applyFont="1" applyFill="1" applyBorder="1" applyAlignment="1" applyProtection="1">
      <alignment vertical="top" wrapText="1"/>
      <protection/>
    </xf>
    <xf numFmtId="3" fontId="3" fillId="0" borderId="20" xfId="57" applyNumberFormat="1" applyFont="1" applyFill="1" applyBorder="1" applyAlignment="1" applyProtection="1">
      <alignment vertical="top" wrapText="1"/>
      <protection/>
    </xf>
    <xf numFmtId="3" fontId="3" fillId="0" borderId="14" xfId="54" applyNumberFormat="1" applyFont="1" applyBorder="1" applyAlignment="1" applyProtection="1">
      <alignment vertical="top" wrapText="1"/>
      <protection/>
    </xf>
    <xf numFmtId="3" fontId="3" fillId="0" borderId="20" xfId="54" applyNumberFormat="1" applyFont="1" applyBorder="1" applyAlignment="1" applyProtection="1">
      <alignment vertical="top" wrapText="1"/>
      <protection/>
    </xf>
    <xf numFmtId="3" fontId="3" fillId="0" borderId="21" xfId="54" applyNumberFormat="1" applyFont="1" applyBorder="1" applyAlignment="1" applyProtection="1">
      <alignment vertical="top" wrapText="1"/>
      <protection/>
    </xf>
    <xf numFmtId="3" fontId="3" fillId="0" borderId="23" xfId="54" applyNumberFormat="1" applyFont="1" applyBorder="1" applyAlignment="1" applyProtection="1">
      <alignment vertical="top" wrapText="1"/>
      <protection/>
    </xf>
    <xf numFmtId="3" fontId="3" fillId="0" borderId="16" xfId="54" applyNumberFormat="1" applyFont="1" applyBorder="1" applyAlignment="1" applyProtection="1">
      <alignment vertical="top" wrapText="1"/>
      <protection/>
    </xf>
    <xf numFmtId="3" fontId="3" fillId="0" borderId="17" xfId="54" applyNumberFormat="1" applyFont="1" applyBorder="1" applyAlignment="1" applyProtection="1">
      <alignment vertical="top" wrapText="1"/>
      <protection/>
    </xf>
    <xf numFmtId="3" fontId="3" fillId="0" borderId="20" xfId="57" applyNumberFormat="1" applyFont="1" applyBorder="1" applyAlignment="1" applyProtection="1">
      <alignment vertical="top"/>
      <protection/>
    </xf>
    <xf numFmtId="3" fontId="3" fillId="0" borderId="14" xfId="54" applyNumberFormat="1" applyFont="1" applyBorder="1" applyAlignment="1" applyProtection="1">
      <alignment vertical="top"/>
      <protection/>
    </xf>
    <xf numFmtId="3" fontId="3" fillId="0" borderId="20" xfId="54" applyNumberFormat="1" applyFont="1" applyBorder="1" applyAlignment="1" applyProtection="1">
      <alignment vertical="top"/>
      <protection/>
    </xf>
    <xf numFmtId="3" fontId="3" fillId="0" borderId="21" xfId="54" applyNumberFormat="1" applyFont="1" applyBorder="1" applyAlignment="1" applyProtection="1">
      <alignment vertical="top"/>
      <protection/>
    </xf>
    <xf numFmtId="3" fontId="3" fillId="0" borderId="23" xfId="54" applyNumberFormat="1" applyFont="1" applyBorder="1" applyAlignment="1" applyProtection="1">
      <alignment vertical="top"/>
      <protection/>
    </xf>
    <xf numFmtId="3" fontId="2" fillId="0" borderId="14" xfId="59" applyNumberFormat="1" applyFont="1" applyBorder="1" applyAlignment="1" applyProtection="1">
      <alignment vertical="center"/>
      <protection/>
    </xf>
    <xf numFmtId="3" fontId="2" fillId="0" borderId="20" xfId="59" applyNumberFormat="1" applyFont="1" applyBorder="1" applyAlignment="1" applyProtection="1">
      <alignment vertical="center"/>
      <protection/>
    </xf>
    <xf numFmtId="3" fontId="10" fillId="0" borderId="14" xfId="59" applyNumberFormat="1" applyFont="1" applyBorder="1" applyAlignment="1" applyProtection="1">
      <alignment vertical="center"/>
      <protection/>
    </xf>
    <xf numFmtId="3" fontId="10" fillId="0" borderId="20" xfId="59" applyNumberFormat="1" applyFont="1" applyBorder="1" applyAlignment="1" applyProtection="1">
      <alignment vertical="center"/>
      <protection/>
    </xf>
    <xf numFmtId="3" fontId="2" fillId="0" borderId="25" xfId="59" applyNumberFormat="1" applyFont="1" applyBorder="1" applyAlignment="1" applyProtection="1">
      <alignment vertical="center"/>
      <protection/>
    </xf>
    <xf numFmtId="3" fontId="2" fillId="0" borderId="34" xfId="59" applyNumberFormat="1" applyFont="1" applyBorder="1" applyAlignment="1" applyProtection="1">
      <alignment vertical="center"/>
      <protection/>
    </xf>
    <xf numFmtId="3" fontId="3" fillId="0" borderId="16" xfId="59" applyNumberFormat="1" applyFont="1" applyBorder="1" applyAlignment="1" applyProtection="1">
      <alignment vertical="center"/>
      <protection/>
    </xf>
    <xf numFmtId="3" fontId="3" fillId="0" borderId="17" xfId="59" applyNumberFormat="1" applyFont="1" applyBorder="1" applyAlignment="1" applyProtection="1">
      <alignment vertical="center"/>
      <protection/>
    </xf>
    <xf numFmtId="3" fontId="2" fillId="0" borderId="16" xfId="59" applyNumberFormat="1" applyFont="1" applyFill="1" applyBorder="1" applyAlignment="1" applyProtection="1">
      <alignment vertical="center"/>
      <protection/>
    </xf>
    <xf numFmtId="3" fontId="2" fillId="0" borderId="17" xfId="59" applyNumberFormat="1" applyFont="1" applyFill="1" applyBorder="1" applyAlignment="1" applyProtection="1">
      <alignment vertical="center"/>
      <protection/>
    </xf>
    <xf numFmtId="3" fontId="10" fillId="0" borderId="21" xfId="59" applyNumberFormat="1" applyFont="1" applyBorder="1" applyAlignment="1" applyProtection="1">
      <alignment vertical="center"/>
      <protection/>
    </xf>
    <xf numFmtId="3" fontId="10" fillId="0" borderId="23" xfId="59" applyNumberFormat="1" applyFont="1" applyBorder="1" applyAlignment="1" applyProtection="1">
      <alignment vertical="center"/>
      <protection/>
    </xf>
    <xf numFmtId="3" fontId="2" fillId="4" borderId="20" xfId="57" applyNumberFormat="1" applyFont="1" applyFill="1" applyBorder="1" applyAlignment="1" applyProtection="1">
      <alignment vertical="center"/>
      <protection locked="0"/>
    </xf>
    <xf numFmtId="3" fontId="10" fillId="4" borderId="14" xfId="57" applyNumberFormat="1" applyFont="1" applyFill="1" applyBorder="1" applyAlignment="1" applyProtection="1">
      <alignment vertical="center"/>
      <protection locked="0"/>
    </xf>
    <xf numFmtId="3" fontId="10" fillId="4" borderId="20" xfId="57" applyNumberFormat="1" applyFont="1" applyFill="1" applyBorder="1" applyAlignment="1" applyProtection="1">
      <alignment vertical="center"/>
      <protection locked="0"/>
    </xf>
    <xf numFmtId="4" fontId="3" fillId="0" borderId="37" xfId="61" applyNumberFormat="1" applyFont="1" applyFill="1" applyBorder="1" applyAlignment="1" applyProtection="1">
      <alignment horizontal="right" vertical="center" wrapText="1" indent="1"/>
      <protection/>
    </xf>
    <xf numFmtId="10" fontId="3" fillId="0" borderId="37" xfId="71" applyNumberFormat="1" applyFont="1" applyFill="1" applyBorder="1" applyAlignment="1" applyProtection="1">
      <alignment horizontal="right" vertical="center" wrapText="1" indent="1"/>
      <protection/>
    </xf>
    <xf numFmtId="0" fontId="24" fillId="2" borderId="38" xfId="0" applyFont="1" applyFill="1" applyBorder="1" applyAlignment="1">
      <alignment horizontal="left" vertical="center"/>
    </xf>
    <xf numFmtId="0" fontId="24" fillId="2" borderId="39" xfId="0" applyFont="1" applyFill="1" applyBorder="1" applyAlignment="1">
      <alignment horizontal="left" vertical="center"/>
    </xf>
    <xf numFmtId="0" fontId="25" fillId="2" borderId="40" xfId="0" applyFont="1" applyFill="1" applyBorder="1" applyAlignment="1">
      <alignment horizontal="left" indent="2"/>
    </xf>
    <xf numFmtId="0" fontId="26" fillId="0" borderId="0" xfId="0" applyFont="1" applyAlignment="1">
      <alignment vertical="center"/>
    </xf>
    <xf numFmtId="10" fontId="3" fillId="0" borderId="37" xfId="61" applyNumberFormat="1" applyFont="1" applyFill="1" applyBorder="1" applyAlignment="1" applyProtection="1">
      <alignment horizontal="right" vertical="center" wrapText="1" indent="1"/>
      <protection/>
    </xf>
    <xf numFmtId="0" fontId="23" fillId="2" borderId="40" xfId="0" applyFont="1" applyFill="1" applyBorder="1" applyAlignment="1">
      <alignment horizontal="center" vertical="center" wrapText="1"/>
    </xf>
    <xf numFmtId="4" fontId="3" fillId="0" borderId="37" xfId="71" applyNumberFormat="1" applyFont="1" applyFill="1" applyBorder="1" applyAlignment="1" applyProtection="1">
      <alignment horizontal="right" vertical="center" wrapText="1" indent="1"/>
      <protection/>
    </xf>
    <xf numFmtId="3" fontId="3" fillId="0" borderId="14" xfId="60" applyNumberFormat="1" applyFont="1" applyFill="1" applyBorder="1" applyAlignment="1" applyProtection="1">
      <alignment vertical="center"/>
      <protection/>
    </xf>
    <xf numFmtId="3" fontId="2" fillId="0" borderId="25" xfId="60" applyNumberFormat="1" applyFont="1" applyFill="1" applyBorder="1" applyAlignment="1" applyProtection="1">
      <alignment vertical="center"/>
      <protection/>
    </xf>
    <xf numFmtId="3" fontId="2" fillId="0" borderId="21" xfId="60" applyNumberFormat="1" applyFont="1" applyFill="1" applyBorder="1" applyAlignment="1" applyProtection="1">
      <alignment vertical="center"/>
      <protection/>
    </xf>
    <xf numFmtId="3" fontId="2" fillId="0" borderId="14" xfId="60" applyNumberFormat="1" applyFont="1" applyBorder="1" applyAlignment="1" applyProtection="1">
      <alignment vertical="center"/>
      <protection/>
    </xf>
    <xf numFmtId="3" fontId="2" fillId="0" borderId="20" xfId="60" applyNumberFormat="1" applyFont="1" applyBorder="1" applyAlignment="1" applyProtection="1">
      <alignment vertical="center"/>
      <protection/>
    </xf>
    <xf numFmtId="3" fontId="2" fillId="25" borderId="14" xfId="60" applyNumberFormat="1" applyFont="1" applyFill="1" applyBorder="1" applyAlignment="1" applyProtection="1">
      <alignment vertical="center"/>
      <protection/>
    </xf>
    <xf numFmtId="3" fontId="3" fillId="0" borderId="30" xfId="58" applyNumberFormat="1" applyFont="1" applyFill="1" applyBorder="1" applyAlignment="1" applyProtection="1">
      <alignment wrapText="1"/>
      <protection/>
    </xf>
    <xf numFmtId="3" fontId="3" fillId="0" borderId="31" xfId="58" applyNumberFormat="1" applyFont="1" applyFill="1" applyBorder="1" applyAlignment="1" applyProtection="1">
      <alignment wrapText="1"/>
      <protection/>
    </xf>
    <xf numFmtId="3" fontId="2" fillId="0" borderId="27" xfId="58" applyNumberFormat="1" applyFont="1" applyFill="1" applyBorder="1" applyAlignment="1" applyProtection="1">
      <alignment wrapText="1"/>
      <protection/>
    </xf>
    <xf numFmtId="3" fontId="2" fillId="0" borderId="28" xfId="58" applyNumberFormat="1" applyFont="1" applyFill="1" applyBorder="1" applyAlignment="1" applyProtection="1">
      <alignment wrapText="1"/>
      <protection/>
    </xf>
    <xf numFmtId="3" fontId="2" fillId="0" borderId="21" xfId="58" applyNumberFormat="1" applyFont="1" applyFill="1" applyBorder="1" applyAlignment="1" applyProtection="1">
      <alignment wrapText="1"/>
      <protection/>
    </xf>
    <xf numFmtId="3" fontId="2" fillId="0" borderId="23" xfId="58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2" fillId="0" borderId="0" xfId="0" applyNumberFormat="1" applyFont="1" applyAlignment="1" applyProtection="1">
      <alignment horizontal="centerContinuous"/>
      <protection/>
    </xf>
    <xf numFmtId="0" fontId="2" fillId="0" borderId="0" xfId="0" applyFont="1" applyAlignment="1" applyProtection="1">
      <alignment/>
      <protection hidden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7" fillId="4" borderId="1" xfId="0" applyFont="1" applyFill="1" applyBorder="1" applyAlignment="1" applyProtection="1">
      <alignment horizontal="center" vertical="center"/>
      <protection/>
    </xf>
    <xf numFmtId="0" fontId="27" fillId="4" borderId="1" xfId="0" applyFont="1" applyFill="1" applyBorder="1" applyAlignment="1">
      <alignment horizontal="center" vertical="center"/>
    </xf>
    <xf numFmtId="0" fontId="27" fillId="10" borderId="1" xfId="0" applyFont="1" applyFill="1" applyBorder="1" applyAlignment="1">
      <alignment horizontal="center" vertical="center"/>
    </xf>
    <xf numFmtId="0" fontId="27" fillId="18" borderId="1" xfId="0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right" vertical="center" indent="1"/>
    </xf>
    <xf numFmtId="4" fontId="8" fillId="0" borderId="1" xfId="0" applyNumberFormat="1" applyFont="1" applyBorder="1" applyAlignment="1">
      <alignment horizontal="right" vertical="center" indent="1"/>
    </xf>
    <xf numFmtId="0" fontId="28" fillId="0" borderId="1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3" fontId="3" fillId="0" borderId="37" xfId="61" applyNumberFormat="1" applyFont="1" applyFill="1" applyBorder="1" applyAlignment="1" applyProtection="1">
      <alignment horizontal="right" vertical="center" wrapText="1" indent="1"/>
      <protection/>
    </xf>
    <xf numFmtId="0" fontId="3" fillId="4" borderId="14" xfId="55" applyFont="1" applyFill="1" applyBorder="1" applyAlignment="1" applyProtection="1">
      <alignment horizontal="left" vertical="center" wrapText="1"/>
      <protection locked="0"/>
    </xf>
    <xf numFmtId="49" fontId="3" fillId="4" borderId="14" xfId="55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61" applyFont="1" applyBorder="1" applyAlignment="1" applyProtection="1">
      <alignment horizontal="centerContinuous" vertical="center" wrapText="1"/>
      <protection/>
    </xf>
    <xf numFmtId="0" fontId="3" fillId="0" borderId="42" xfId="61" applyFont="1" applyBorder="1" applyAlignment="1" applyProtection="1">
      <alignment horizontal="centerContinuous" vertical="center" wrapText="1"/>
      <protection/>
    </xf>
    <xf numFmtId="49" fontId="11" fillId="0" borderId="41" xfId="61" applyNumberFormat="1" applyFont="1" applyFill="1" applyBorder="1" applyAlignment="1" applyProtection="1">
      <alignment horizontal="centerContinuous"/>
      <protection/>
    </xf>
    <xf numFmtId="0" fontId="15" fillId="0" borderId="42" xfId="61" applyFont="1" applyFill="1" applyBorder="1" applyAlignment="1" applyProtection="1">
      <alignment horizontal="centerContinuous" vertical="center" wrapText="1"/>
      <protection/>
    </xf>
    <xf numFmtId="0" fontId="2" fillId="0" borderId="12" xfId="61" applyFont="1" applyFill="1" applyBorder="1" applyAlignment="1" applyProtection="1">
      <alignment horizontal="centerContinuous" vertical="center" wrapText="1"/>
      <protection/>
    </xf>
    <xf numFmtId="0" fontId="3" fillId="0" borderId="13" xfId="61" applyFont="1" applyFill="1" applyBorder="1" applyAlignment="1" applyProtection="1">
      <alignment horizontal="centerContinuous" vertical="center" wrapText="1"/>
      <protection/>
    </xf>
    <xf numFmtId="0" fontId="11" fillId="0" borderId="41" xfId="61" applyFont="1" applyBorder="1" applyAlignment="1" applyProtection="1">
      <alignment horizontal="centerContinuous" vertical="center" wrapText="1"/>
      <protection/>
    </xf>
    <xf numFmtId="0" fontId="9" fillId="0" borderId="0" xfId="0" applyFont="1" applyAlignment="1" applyProtection="1">
      <alignment/>
      <protection/>
    </xf>
    <xf numFmtId="0" fontId="19" fillId="0" borderId="0" xfId="58" applyFont="1" applyAlignment="1" applyProtection="1">
      <alignment wrapText="1"/>
      <protection/>
    </xf>
    <xf numFmtId="0" fontId="18" fillId="0" borderId="0" xfId="58" applyFont="1" applyAlignment="1" applyProtection="1">
      <alignment horizontal="left" wrapText="1"/>
      <protection/>
    </xf>
    <xf numFmtId="0" fontId="3" fillId="0" borderId="0" xfId="57" applyFont="1" applyBorder="1" applyAlignment="1" applyProtection="1">
      <alignment horizontal="right" vertical="center" indent="2"/>
      <protection hidden="1"/>
    </xf>
    <xf numFmtId="0" fontId="3" fillId="0" borderId="0" xfId="57" applyFont="1" applyBorder="1" applyAlignment="1" applyProtection="1">
      <alignment horizontal="right" vertical="center" indent="2"/>
      <protection/>
    </xf>
    <xf numFmtId="0" fontId="3" fillId="0" borderId="0" xfId="57" applyFont="1" applyAlignment="1" applyProtection="1">
      <alignment vertical="top" wrapText="1"/>
      <protection locked="0"/>
    </xf>
    <xf numFmtId="164" fontId="3" fillId="0" borderId="0" xfId="57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29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49" fontId="20" fillId="4" borderId="43" xfId="72" applyNumberFormat="1" applyFont="1" applyFill="1" applyBorder="1" applyAlignment="1" applyProtection="1">
      <alignment/>
      <protection locked="0"/>
    </xf>
    <xf numFmtId="49" fontId="20" fillId="4" borderId="11" xfId="72" applyNumberFormat="1" applyFont="1" applyFill="1" applyBorder="1" applyAlignment="1" applyProtection="1">
      <alignment/>
      <protection locked="0"/>
    </xf>
    <xf numFmtId="49" fontId="20" fillId="4" borderId="14" xfId="72" applyNumberFormat="1" applyFont="1" applyFill="1" applyBorder="1" applyAlignment="1" applyProtection="1">
      <alignment/>
      <protection locked="0"/>
    </xf>
    <xf numFmtId="0" fontId="3" fillId="0" borderId="0" xfId="57" applyFont="1" applyAlignment="1" applyProtection="1">
      <alignment vertical="top" wrapText="1"/>
      <protection locked="0"/>
    </xf>
    <xf numFmtId="164" fontId="3" fillId="0" borderId="0" xfId="57" applyNumberFormat="1" applyFont="1" applyAlignment="1" applyProtection="1">
      <alignment horizontal="left" vertical="center"/>
      <protection/>
    </xf>
    <xf numFmtId="0" fontId="3" fillId="0" borderId="0" xfId="57" applyFont="1" applyBorder="1" applyAlignment="1" applyProtection="1">
      <alignment vertical="center"/>
      <protection/>
    </xf>
    <xf numFmtId="0" fontId="3" fillId="0" borderId="0" xfId="57" applyFont="1" applyBorder="1" applyAlignment="1" applyProtection="1">
      <alignment horizontal="left" vertical="center"/>
      <protection/>
    </xf>
    <xf numFmtId="0" fontId="3" fillId="0" borderId="0" xfId="59" applyFont="1" applyBorder="1" applyAlignment="1" applyProtection="1">
      <alignment horizontal="left" wrapText="1"/>
      <protection/>
    </xf>
    <xf numFmtId="0" fontId="18" fillId="0" borderId="0" xfId="58" applyFont="1" applyAlignment="1" applyProtection="1">
      <alignment horizontal="left" wrapText="1"/>
      <protection/>
    </xf>
    <xf numFmtId="0" fontId="2" fillId="0" borderId="44" xfId="60" applyFont="1" applyBorder="1" applyAlignment="1" applyProtection="1">
      <alignment horizontal="center" vertical="center" wrapText="1"/>
      <protection/>
    </xf>
    <xf numFmtId="0" fontId="2" fillId="0" borderId="33" xfId="60" applyFont="1" applyBorder="1" applyAlignment="1" applyProtection="1">
      <alignment horizontal="center" vertical="center" wrapText="1"/>
      <protection/>
    </xf>
    <xf numFmtId="0" fontId="2" fillId="0" borderId="30" xfId="60" applyFont="1" applyBorder="1" applyAlignment="1" applyProtection="1">
      <alignment horizontal="center" vertical="center" wrapText="1"/>
      <protection/>
    </xf>
    <xf numFmtId="0" fontId="2" fillId="0" borderId="14" xfId="60" applyFont="1" applyBorder="1" applyAlignment="1" applyProtection="1">
      <alignment horizontal="center" vertical="center" wrapText="1"/>
      <protection/>
    </xf>
    <xf numFmtId="0" fontId="2" fillId="0" borderId="45" xfId="60" applyFont="1" applyBorder="1" applyAlignment="1" applyProtection="1">
      <alignment horizontal="center" vertical="center" wrapText="1"/>
      <protection/>
    </xf>
    <xf numFmtId="0" fontId="2" fillId="0" borderId="32" xfId="60" applyFont="1" applyBorder="1" applyAlignment="1" applyProtection="1">
      <alignment horizontal="center" vertical="center" wrapText="1"/>
      <protection/>
    </xf>
    <xf numFmtId="0" fontId="2" fillId="0" borderId="29" xfId="60" applyFont="1" applyBorder="1" applyAlignment="1" applyProtection="1">
      <alignment horizontal="center" vertical="center" wrapText="1"/>
      <protection/>
    </xf>
    <xf numFmtId="49" fontId="2" fillId="0" borderId="44" xfId="60" applyNumberFormat="1" applyFont="1" applyBorder="1" applyAlignment="1" applyProtection="1">
      <alignment horizontal="center" vertical="center" wrapText="1"/>
      <protection/>
    </xf>
    <xf numFmtId="49" fontId="2" fillId="0" borderId="33" xfId="60" applyNumberFormat="1" applyFont="1" applyBorder="1" applyAlignment="1" applyProtection="1">
      <alignment horizontal="center" vertical="center" wrapText="1"/>
      <protection/>
    </xf>
    <xf numFmtId="49" fontId="2" fillId="0" borderId="30" xfId="60" applyNumberFormat="1" applyFont="1" applyBorder="1" applyAlignment="1" applyProtection="1">
      <alignment horizontal="center" vertical="center" wrapText="1"/>
      <protection/>
    </xf>
    <xf numFmtId="0" fontId="2" fillId="0" borderId="21" xfId="60" applyFont="1" applyBorder="1" applyAlignment="1" applyProtection="1">
      <alignment horizontal="center" vertical="center" wrapText="1"/>
      <protection/>
    </xf>
    <xf numFmtId="49" fontId="3" fillId="0" borderId="0" xfId="57" applyNumberFormat="1" applyFont="1" applyAlignment="1" applyProtection="1">
      <alignment vertical="top" wrapText="1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urrency 2" xfId="42"/>
    <cellStyle name="Euro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rmal 16" xfId="53"/>
    <cellStyle name="Normal 2" xfId="54"/>
    <cellStyle name="Normal_El. 7.5" xfId="55"/>
    <cellStyle name="Normal_Spravki_kod" xfId="56"/>
    <cellStyle name="Normal_Баланс" xfId="57"/>
    <cellStyle name="Normal_Отч.парич.поток" xfId="58"/>
    <cellStyle name="Normal_Отч.прих-разх" xfId="59"/>
    <cellStyle name="Normal_Отч.собств.кап." xfId="60"/>
    <cellStyle name="Normal_Финансов отчет" xfId="61"/>
    <cellStyle name="Note" xfId="62"/>
    <cellStyle name="Output" xfId="63"/>
    <cellStyle name="Title" xfId="64"/>
    <cellStyle name="Total" xfId="65"/>
    <cellStyle name="Warning Text" xfId="66"/>
    <cellStyle name="Currency" xfId="67"/>
    <cellStyle name="Currency [0]" xfId="68"/>
    <cellStyle name="Comma" xfId="69"/>
    <cellStyle name="Comma [0]" xfId="70"/>
    <cellStyle name="Percent" xfId="71"/>
    <cellStyle name="Hyperlink" xfId="72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0.7109375" style="466" customWidth="1"/>
    <col min="2" max="2" width="65.7109375" style="466" customWidth="1"/>
    <col min="3" max="26" width="9.140625" style="466" customWidth="1"/>
    <col min="27" max="27" width="9.8515625" style="466" bestFit="1" customWidth="1"/>
    <col min="28" max="16384" width="9.140625" style="466" customWidth="1"/>
  </cols>
  <sheetData>
    <row r="1" spans="1:27" ht="15">
      <c r="A1" s="1" t="s">
        <v>656</v>
      </c>
      <c r="B1" s="2"/>
      <c r="Z1" s="474">
        <v>1</v>
      </c>
      <c r="AA1" s="475">
        <f>IF(ISBLANK(_endDate),"",_endDate)</f>
        <v>42825</v>
      </c>
    </row>
    <row r="2" spans="1:27" ht="15">
      <c r="A2" s="465" t="s">
        <v>679</v>
      </c>
      <c r="B2" s="460"/>
      <c r="Z2" s="474">
        <v>2</v>
      </c>
      <c r="AA2" s="475">
        <f>IF(ISBLANK(_pdeReportingDate),"",_pdeReportingDate)</f>
        <v>42852</v>
      </c>
    </row>
    <row r="3" spans="1:27" ht="15">
      <c r="A3" s="461" t="s">
        <v>655</v>
      </c>
      <c r="B3" s="462"/>
      <c r="Z3" s="474">
        <v>3</v>
      </c>
      <c r="AA3" s="475" t="str">
        <f>IF(ISBLANK(_authorName),"",_authorName)</f>
        <v>Мария Лазарова</v>
      </c>
    </row>
    <row r="4" spans="1:2" ht="15">
      <c r="A4" s="459" t="s">
        <v>680</v>
      </c>
      <c r="B4" s="460"/>
    </row>
    <row r="5" spans="1:2" ht="46.5">
      <c r="A5" s="463" t="s">
        <v>622</v>
      </c>
      <c r="B5" s="464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357">
        <v>42736</v>
      </c>
    </row>
    <row r="10" spans="1:2" ht="15">
      <c r="A10" s="7" t="s">
        <v>2</v>
      </c>
      <c r="B10" s="357">
        <v>42825</v>
      </c>
    </row>
    <row r="11" spans="1:2" ht="15">
      <c r="A11" s="7" t="s">
        <v>668</v>
      </c>
      <c r="B11" s="357">
        <v>42852</v>
      </c>
    </row>
    <row r="12" spans="1:2" ht="15">
      <c r="A12" s="8"/>
      <c r="B12" s="9"/>
    </row>
    <row r="13" spans="1:2" ht="15">
      <c r="A13" s="3" t="s">
        <v>664</v>
      </c>
      <c r="B13" s="4"/>
    </row>
    <row r="14" spans="1:2" ht="15">
      <c r="A14" s="7" t="s">
        <v>663</v>
      </c>
      <c r="B14" s="356" t="s">
        <v>681</v>
      </c>
    </row>
    <row r="15" spans="1:2" ht="15">
      <c r="A15" s="10" t="s">
        <v>660</v>
      </c>
      <c r="B15" s="358" t="s">
        <v>617</v>
      </c>
    </row>
    <row r="16" spans="1:2" ht="15">
      <c r="A16" s="7" t="s">
        <v>3</v>
      </c>
      <c r="B16" s="356" t="s">
        <v>682</v>
      </c>
    </row>
    <row r="17" spans="1:2" ht="15">
      <c r="A17" s="7" t="s">
        <v>614</v>
      </c>
      <c r="B17" s="356" t="s">
        <v>683</v>
      </c>
    </row>
    <row r="18" spans="1:2" ht="15">
      <c r="A18" s="7" t="s">
        <v>613</v>
      </c>
      <c r="B18" s="356" t="s">
        <v>684</v>
      </c>
    </row>
    <row r="19" spans="1:2" ht="15">
      <c r="A19" s="7" t="s">
        <v>4</v>
      </c>
      <c r="B19" s="356" t="s">
        <v>685</v>
      </c>
    </row>
    <row r="20" spans="1:2" ht="15">
      <c r="A20" s="7" t="s">
        <v>5</v>
      </c>
      <c r="B20" s="356" t="s">
        <v>685</v>
      </c>
    </row>
    <row r="21" spans="1:2" ht="15">
      <c r="A21" s="10" t="s">
        <v>6</v>
      </c>
      <c r="B21" s="358" t="s">
        <v>686</v>
      </c>
    </row>
    <row r="22" spans="1:2" ht="15">
      <c r="A22" s="10" t="s">
        <v>611</v>
      </c>
      <c r="B22" s="358" t="s">
        <v>687</v>
      </c>
    </row>
    <row r="23" spans="1:2" ht="15">
      <c r="A23" s="10" t="s">
        <v>7</v>
      </c>
      <c r="B23" s="476" t="s">
        <v>688</v>
      </c>
    </row>
    <row r="24" spans="1:2" ht="15">
      <c r="A24" s="10" t="s">
        <v>612</v>
      </c>
      <c r="B24" s="477" t="s">
        <v>689</v>
      </c>
    </row>
    <row r="25" spans="1:2" ht="15">
      <c r="A25" s="7" t="s">
        <v>615</v>
      </c>
      <c r="B25" s="478" t="s">
        <v>690</v>
      </c>
    </row>
    <row r="26" spans="1:2" ht="15">
      <c r="A26" s="10" t="s">
        <v>661</v>
      </c>
      <c r="B26" s="358" t="s">
        <v>691</v>
      </c>
    </row>
    <row r="27" spans="1:2" ht="15">
      <c r="A27" s="10" t="s">
        <v>662</v>
      </c>
      <c r="B27" s="358" t="s">
        <v>692</v>
      </c>
    </row>
    <row r="28" spans="1:2" ht="15">
      <c r="A28" s="11"/>
      <c r="B28" s="11"/>
    </row>
    <row r="29" spans="1:2" ht="1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654</v>
      </c>
    </row>
    <row r="2" ht="14.25">
      <c r="A2" t="s">
        <v>655</v>
      </c>
    </row>
    <row r="5" ht="14.25">
      <c r="A5" t="s">
        <v>617</v>
      </c>
    </row>
    <row r="6" ht="14.25">
      <c r="A6" t="s">
        <v>666</v>
      </c>
    </row>
    <row r="7" ht="14.25">
      <c r="A7" t="s">
        <v>667</v>
      </c>
    </row>
    <row r="8" ht="14.25">
      <c r="A8" t="s">
        <v>623</v>
      </c>
    </row>
    <row r="9" ht="14.25">
      <c r="A9" t="s">
        <v>618</v>
      </c>
    </row>
    <row r="11" ht="14.25">
      <c r="A11" t="s">
        <v>619</v>
      </c>
    </row>
    <row r="12" ht="14.25">
      <c r="A12" t="s">
        <v>620</v>
      </c>
    </row>
    <row r="13" ht="14.2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75" zoomScalePageLayoutView="0" workbookViewId="0" topLeftCell="A1">
      <selection activeCell="A1" sqref="A1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">
      <c r="A1" s="16" t="s">
        <v>536</v>
      </c>
      <c r="B1" s="28"/>
      <c r="C1" s="28"/>
      <c r="D1" s="28"/>
      <c r="H1" s="15"/>
    </row>
    <row r="2" spans="1:8" s="14" customFormat="1" ht="1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">
      <c r="A3" s="28"/>
      <c r="B3" s="19"/>
      <c r="C3" s="19"/>
      <c r="D3" s="19"/>
      <c r="E3" s="44"/>
      <c r="F3" s="20"/>
      <c r="G3" s="21"/>
      <c r="H3" s="21"/>
    </row>
    <row r="4" spans="1:8" s="14" customFormat="1" ht="15">
      <c r="A4" s="63" t="str">
        <f>CONCATENATE("на ",UPPER(pdeName))</f>
        <v>на ЕЛХИМ - ИСКРА  АД</v>
      </c>
      <c r="B4" s="19"/>
      <c r="C4" s="19"/>
      <c r="D4" s="19"/>
      <c r="H4" s="18"/>
    </row>
    <row r="5" spans="1:8" s="14" customFormat="1" ht="15">
      <c r="A5" s="63" t="str">
        <f>CONCATENATE("ЕИК по БУЛСТАТ: ",pdeBulstat)</f>
        <v>ЕИК по БУЛСТАТ: 112013939</v>
      </c>
      <c r="B5" s="16"/>
      <c r="C5" s="36"/>
      <c r="D5" s="16"/>
      <c r="H5" s="68"/>
    </row>
    <row r="6" spans="1:8" s="14" customFormat="1" ht="15">
      <c r="A6" s="63" t="str">
        <f>CONCATENATE("към ",TEXT(endDate,"dd.mm.yyyy")," г.")</f>
        <v>към 31.03.2017 г.</v>
      </c>
      <c r="B6" s="16"/>
      <c r="C6" s="36"/>
      <c r="D6" s="16"/>
      <c r="H6" s="70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0.7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5.7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">
      <c r="A12" s="76" t="s">
        <v>23</v>
      </c>
      <c r="B12" s="78" t="s">
        <v>24</v>
      </c>
      <c r="C12" s="138">
        <v>777</v>
      </c>
      <c r="D12" s="137">
        <v>777</v>
      </c>
      <c r="E12" s="76" t="s">
        <v>25</v>
      </c>
      <c r="F12" s="80" t="s">
        <v>26</v>
      </c>
      <c r="G12" s="138">
        <v>25108</v>
      </c>
      <c r="H12" s="137">
        <v>25108</v>
      </c>
    </row>
    <row r="13" spans="1:8" ht="15">
      <c r="A13" s="76" t="s">
        <v>27</v>
      </c>
      <c r="B13" s="78" t="s">
        <v>28</v>
      </c>
      <c r="C13" s="138">
        <v>2741</v>
      </c>
      <c r="D13" s="138">
        <v>2646</v>
      </c>
      <c r="E13" s="76" t="s">
        <v>553</v>
      </c>
      <c r="F13" s="80" t="s">
        <v>29</v>
      </c>
      <c r="G13" s="138">
        <v>25108</v>
      </c>
      <c r="H13" s="137">
        <v>25108</v>
      </c>
    </row>
    <row r="14" spans="1:8" ht="15">
      <c r="A14" s="76" t="s">
        <v>30</v>
      </c>
      <c r="B14" s="78" t="s">
        <v>31</v>
      </c>
      <c r="C14" s="138">
        <v>6647</v>
      </c>
      <c r="D14" s="138">
        <v>6035</v>
      </c>
      <c r="E14" s="76" t="s">
        <v>32</v>
      </c>
      <c r="F14" s="80" t="s">
        <v>33</v>
      </c>
      <c r="G14" s="138"/>
      <c r="H14" s="137"/>
    </row>
    <row r="15" spans="1:8" ht="15">
      <c r="A15" s="76" t="s">
        <v>34</v>
      </c>
      <c r="B15" s="78" t="s">
        <v>35</v>
      </c>
      <c r="C15" s="138">
        <v>1172</v>
      </c>
      <c r="D15" s="138">
        <v>1196</v>
      </c>
      <c r="E15" s="141" t="s">
        <v>36</v>
      </c>
      <c r="F15" s="80" t="s">
        <v>37</v>
      </c>
      <c r="G15" s="138"/>
      <c r="H15" s="137"/>
    </row>
    <row r="16" spans="1:8" ht="15">
      <c r="A16" s="76" t="s">
        <v>38</v>
      </c>
      <c r="B16" s="78" t="s">
        <v>39</v>
      </c>
      <c r="C16" s="138">
        <v>207</v>
      </c>
      <c r="D16" s="138">
        <v>180</v>
      </c>
      <c r="E16" s="141" t="s">
        <v>40</v>
      </c>
      <c r="F16" s="80" t="s">
        <v>41</v>
      </c>
      <c r="G16" s="138"/>
      <c r="H16" s="137"/>
    </row>
    <row r="17" spans="1:8" ht="15">
      <c r="A17" s="76" t="s">
        <v>42</v>
      </c>
      <c r="B17" s="81" t="s">
        <v>43</v>
      </c>
      <c r="C17" s="138">
        <v>14</v>
      </c>
      <c r="D17" s="138">
        <v>13</v>
      </c>
      <c r="E17" s="141" t="s">
        <v>44</v>
      </c>
      <c r="F17" s="80" t="s">
        <v>45</v>
      </c>
      <c r="G17" s="138"/>
      <c r="H17" s="137"/>
    </row>
    <row r="18" spans="1:8" ht="30.75">
      <c r="A18" s="76" t="s">
        <v>552</v>
      </c>
      <c r="B18" s="78" t="s">
        <v>46</v>
      </c>
      <c r="C18" s="138">
        <v>2347</v>
      </c>
      <c r="D18" s="138">
        <v>2926</v>
      </c>
      <c r="E18" s="272" t="s">
        <v>47</v>
      </c>
      <c r="F18" s="271" t="s">
        <v>48</v>
      </c>
      <c r="G18" s="388">
        <f>G12+G15+G16+G17</f>
        <v>25108</v>
      </c>
      <c r="H18" s="389">
        <f>H12+H15+H16+H17</f>
        <v>25108</v>
      </c>
    </row>
    <row r="19" spans="1:8" ht="15.75">
      <c r="A19" s="76" t="s">
        <v>49</v>
      </c>
      <c r="B19" s="78" t="s">
        <v>50</v>
      </c>
      <c r="C19" s="138">
        <v>178</v>
      </c>
      <c r="D19" s="138">
        <v>170</v>
      </c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14083</v>
      </c>
      <c r="D20" s="377">
        <f>SUM(D12:D19)</f>
        <v>13943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>
        <v>497</v>
      </c>
      <c r="H21" s="137">
        <v>497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1931</v>
      </c>
      <c r="H22" s="393">
        <f>SUM(H23:H25)</f>
        <v>1931</v>
      </c>
      <c r="M22" s="85"/>
    </row>
    <row r="23" spans="1:8" ht="1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1969</v>
      </c>
      <c r="H23" s="137">
        <v>1969</v>
      </c>
    </row>
    <row r="24" spans="1:13" ht="1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">
      <c r="A25" s="76" t="s">
        <v>71</v>
      </c>
      <c r="B25" s="78" t="s">
        <v>72</v>
      </c>
      <c r="C25" s="138">
        <v>1</v>
      </c>
      <c r="D25" s="137">
        <v>1</v>
      </c>
      <c r="E25" s="76" t="s">
        <v>73</v>
      </c>
      <c r="F25" s="80" t="s">
        <v>74</v>
      </c>
      <c r="G25" s="138">
        <v>-38</v>
      </c>
      <c r="H25" s="137">
        <v>-38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2428</v>
      </c>
      <c r="H26" s="377">
        <f>H20+H21+H22</f>
        <v>2428</v>
      </c>
      <c r="M26" s="85"/>
    </row>
    <row r="27" spans="1:8" ht="15.75">
      <c r="A27" s="76" t="s">
        <v>79</v>
      </c>
      <c r="B27" s="78" t="s">
        <v>80</v>
      </c>
      <c r="C27" s="138">
        <v>43</v>
      </c>
      <c r="D27" s="137">
        <v>45</v>
      </c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44</v>
      </c>
      <c r="D28" s="377">
        <f>SUM(D24:D27)</f>
        <v>46</v>
      </c>
      <c r="E28" s="143" t="s">
        <v>84</v>
      </c>
      <c r="F28" s="80" t="s">
        <v>85</v>
      </c>
      <c r="G28" s="374">
        <f>SUM(G29:G31)</f>
        <v>4258</v>
      </c>
      <c r="H28" s="375">
        <f>SUM(H29:H31)</f>
        <v>3134</v>
      </c>
      <c r="M28" s="85"/>
    </row>
    <row r="29" spans="1:8" ht="15">
      <c r="A29" s="76"/>
      <c r="B29" s="78"/>
      <c r="C29" s="374"/>
      <c r="D29" s="375"/>
      <c r="E29" s="76" t="s">
        <v>86</v>
      </c>
      <c r="F29" s="80" t="s">
        <v>87</v>
      </c>
      <c r="G29" s="138">
        <v>4258</v>
      </c>
      <c r="H29" s="138">
        <v>3134</v>
      </c>
    </row>
    <row r="30" spans="1:13" ht="1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8"/>
      <c r="M30" s="85"/>
    </row>
    <row r="31" spans="1:8" ht="1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8"/>
    </row>
    <row r="32" spans="1:13" ht="1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431</v>
      </c>
      <c r="H32" s="138">
        <v>1124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4689</v>
      </c>
      <c r="H34" s="377">
        <f>H28+H32+H33</f>
        <v>4258</v>
      </c>
    </row>
    <row r="35" spans="1:8" ht="15">
      <c r="A35" s="76" t="s">
        <v>106</v>
      </c>
      <c r="B35" s="81" t="s">
        <v>107</v>
      </c>
      <c r="C35" s="374">
        <f>SUM(C36:C39)</f>
        <v>1964</v>
      </c>
      <c r="D35" s="375">
        <f>SUM(D36:D39)</f>
        <v>1964</v>
      </c>
      <c r="E35" s="76"/>
      <c r="F35" s="86"/>
      <c r="G35" s="394"/>
      <c r="H35" s="395"/>
    </row>
    <row r="36" spans="1:8" ht="1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32225</v>
      </c>
      <c r="H37" s="379">
        <f>H26+H18+H34</f>
        <v>31794</v>
      </c>
    </row>
    <row r="38" spans="1:13" ht="1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5.75" thickBot="1">
      <c r="A39" s="76" t="s">
        <v>115</v>
      </c>
      <c r="B39" s="78" t="s">
        <v>116</v>
      </c>
      <c r="C39" s="138">
        <v>1964</v>
      </c>
      <c r="D39" s="137">
        <v>1964</v>
      </c>
      <c r="E39" s="154"/>
      <c r="F39" s="155"/>
      <c r="G39" s="396"/>
      <c r="H39" s="397"/>
    </row>
    <row r="40" spans="1:13" ht="1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5.7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>
        <v>39</v>
      </c>
      <c r="H44" s="137">
        <v>39</v>
      </c>
      <c r="M44" s="85"/>
    </row>
    <row r="45" spans="1:8" ht="1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1964</v>
      </c>
      <c r="D46" s="377">
        <f>D35+D40+D45</f>
        <v>1964</v>
      </c>
      <c r="E46" s="142" t="s">
        <v>139</v>
      </c>
      <c r="F46" s="80" t="s">
        <v>140</v>
      </c>
      <c r="G46" s="138"/>
      <c r="H46" s="137"/>
      <c r="M46" s="85"/>
    </row>
    <row r="47" spans="1:8" ht="1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517</v>
      </c>
      <c r="H49" s="137">
        <v>517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556</v>
      </c>
      <c r="H50" s="375">
        <f>SUM(H44:H49)</f>
        <v>556</v>
      </c>
    </row>
    <row r="51" spans="1:8" ht="1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107</v>
      </c>
      <c r="D55" s="270">
        <v>107</v>
      </c>
      <c r="E55" s="76" t="s">
        <v>168</v>
      </c>
      <c r="F55" s="82" t="s">
        <v>169</v>
      </c>
      <c r="G55" s="138">
        <v>725</v>
      </c>
      <c r="H55" s="137">
        <v>725</v>
      </c>
    </row>
    <row r="56" spans="1:13" ht="15.75" thickBot="1">
      <c r="A56" s="266" t="s">
        <v>170</v>
      </c>
      <c r="B56" s="149" t="s">
        <v>171</v>
      </c>
      <c r="C56" s="380">
        <f>C20+C21+C22+C28+C33+C46+C52+C54+C55</f>
        <v>16198</v>
      </c>
      <c r="D56" s="381">
        <f>D20+D21+D22+D28+D33+D46+D52+D54+D55</f>
        <v>16060</v>
      </c>
      <c r="E56" s="87" t="s">
        <v>557</v>
      </c>
      <c r="F56" s="86" t="s">
        <v>172</v>
      </c>
      <c r="G56" s="378">
        <f>G50+G52+G53+G54+G55</f>
        <v>1281</v>
      </c>
      <c r="H56" s="379">
        <f>H50+H52+H53+H54+H55</f>
        <v>1281</v>
      </c>
      <c r="M56" s="85"/>
    </row>
    <row r="57" spans="1:8" ht="1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0.75">
      <c r="A59" s="76" t="s">
        <v>176</v>
      </c>
      <c r="B59" s="78" t="s">
        <v>177</v>
      </c>
      <c r="C59" s="138">
        <v>2669</v>
      </c>
      <c r="D59" s="138">
        <v>2982</v>
      </c>
      <c r="E59" s="142" t="s">
        <v>180</v>
      </c>
      <c r="F59" s="277" t="s">
        <v>181</v>
      </c>
      <c r="G59" s="138"/>
      <c r="H59" s="137"/>
    </row>
    <row r="60" spans="1:13" ht="15">
      <c r="A60" s="76" t="s">
        <v>178</v>
      </c>
      <c r="B60" s="78" t="s">
        <v>179</v>
      </c>
      <c r="C60" s="138">
        <v>2429</v>
      </c>
      <c r="D60" s="138">
        <v>2520</v>
      </c>
      <c r="E60" s="76" t="s">
        <v>184</v>
      </c>
      <c r="F60" s="80" t="s">
        <v>185</v>
      </c>
      <c r="G60" s="138"/>
      <c r="H60" s="137"/>
      <c r="M60" s="85"/>
    </row>
    <row r="61" spans="1:8" ht="15">
      <c r="A61" s="76" t="s">
        <v>182</v>
      </c>
      <c r="B61" s="78" t="s">
        <v>183</v>
      </c>
      <c r="C61" s="138"/>
      <c r="D61" s="138"/>
      <c r="E61" s="141" t="s">
        <v>188</v>
      </c>
      <c r="F61" s="80" t="s">
        <v>189</v>
      </c>
      <c r="G61" s="374">
        <f>SUM(G62:G68)</f>
        <v>1455</v>
      </c>
      <c r="H61" s="375">
        <f>SUM(H62:H68)</f>
        <v>1348</v>
      </c>
    </row>
    <row r="62" spans="1:13" ht="15">
      <c r="A62" s="76" t="s">
        <v>186</v>
      </c>
      <c r="B62" s="81" t="s">
        <v>187</v>
      </c>
      <c r="C62" s="138">
        <v>5564</v>
      </c>
      <c r="D62" s="138">
        <v>4863</v>
      </c>
      <c r="E62" s="141" t="s">
        <v>192</v>
      </c>
      <c r="F62" s="80" t="s">
        <v>193</v>
      </c>
      <c r="G62" s="138">
        <v>28</v>
      </c>
      <c r="H62" s="137">
        <v>28</v>
      </c>
      <c r="M62" s="85"/>
    </row>
    <row r="63" spans="1:8" ht="1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291</v>
      </c>
      <c r="H64" s="138">
        <v>105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10662</v>
      </c>
      <c r="D65" s="377">
        <f>SUM(D59:D64)</f>
        <v>10365</v>
      </c>
      <c r="E65" s="76" t="s">
        <v>201</v>
      </c>
      <c r="F65" s="80" t="s">
        <v>202</v>
      </c>
      <c r="G65" s="138">
        <v>571</v>
      </c>
      <c r="H65" s="138">
        <v>807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209</v>
      </c>
      <c r="H66" s="138">
        <v>221</v>
      </c>
    </row>
    <row r="67" spans="1:8" ht="1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131</v>
      </c>
      <c r="H67" s="138">
        <v>119</v>
      </c>
    </row>
    <row r="68" spans="1:8" ht="1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225</v>
      </c>
      <c r="H68" s="138">
        <v>68</v>
      </c>
    </row>
    <row r="69" spans="1:8" ht="15">
      <c r="A69" s="76" t="s">
        <v>210</v>
      </c>
      <c r="B69" s="78" t="s">
        <v>211</v>
      </c>
      <c r="C69" s="138">
        <v>4623</v>
      </c>
      <c r="D69" s="138">
        <v>4162</v>
      </c>
      <c r="E69" s="142" t="s">
        <v>79</v>
      </c>
      <c r="F69" s="80" t="s">
        <v>216</v>
      </c>
      <c r="G69" s="138">
        <v>447</v>
      </c>
      <c r="H69" s="138">
        <v>418</v>
      </c>
    </row>
    <row r="70" spans="1:8" ht="15">
      <c r="A70" s="76" t="s">
        <v>214</v>
      </c>
      <c r="B70" s="78" t="s">
        <v>215</v>
      </c>
      <c r="C70" s="138">
        <v>529</v>
      </c>
      <c r="D70" s="138">
        <v>767</v>
      </c>
      <c r="E70" s="76" t="s">
        <v>219</v>
      </c>
      <c r="F70" s="80" t="s">
        <v>220</v>
      </c>
      <c r="G70" s="138">
        <v>302</v>
      </c>
      <c r="H70" s="138">
        <v>223</v>
      </c>
    </row>
    <row r="71" spans="1:8" ht="15.75">
      <c r="A71" s="76" t="s">
        <v>217</v>
      </c>
      <c r="B71" s="78" t="s">
        <v>218</v>
      </c>
      <c r="C71" s="138"/>
      <c r="D71" s="138"/>
      <c r="E71" s="265" t="s">
        <v>47</v>
      </c>
      <c r="F71" s="82" t="s">
        <v>223</v>
      </c>
      <c r="G71" s="376">
        <f>G59+G60+G61+G69+G70</f>
        <v>2204</v>
      </c>
      <c r="H71" s="377">
        <f>H59+H60+H61+H69+H70</f>
        <v>1989</v>
      </c>
    </row>
    <row r="72" spans="1:8" ht="15">
      <c r="A72" s="76" t="s">
        <v>221</v>
      </c>
      <c r="B72" s="78" t="s">
        <v>222</v>
      </c>
      <c r="C72" s="138">
        <v>9</v>
      </c>
      <c r="D72" s="138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>
        <v>742</v>
      </c>
      <c r="D73" s="138">
        <v>363</v>
      </c>
      <c r="E73" s="264" t="s">
        <v>230</v>
      </c>
      <c r="F73" s="82" t="s">
        <v>231</v>
      </c>
      <c r="G73" s="269"/>
      <c r="H73" s="270"/>
    </row>
    <row r="74" spans="1:8" ht="15">
      <c r="A74" s="76" t="s">
        <v>226</v>
      </c>
      <c r="B74" s="78" t="s">
        <v>227</v>
      </c>
      <c r="C74" s="138"/>
      <c r="D74" s="138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2204</v>
      </c>
      <c r="D75" s="138">
        <v>2224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8107</v>
      </c>
      <c r="D76" s="377">
        <f>SUM(D68:D75)</f>
        <v>7516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>
        <v>93</v>
      </c>
      <c r="H77" s="270">
        <v>129</v>
      </c>
    </row>
    <row r="78" spans="1:13" ht="1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2297</v>
      </c>
      <c r="H79" s="379">
        <f>H71+H73+H75+H77</f>
        <v>2118</v>
      </c>
    </row>
    <row r="80" spans="1:8" ht="1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">
      <c r="A88" s="76" t="s">
        <v>252</v>
      </c>
      <c r="B88" s="78" t="s">
        <v>253</v>
      </c>
      <c r="C88" s="138">
        <v>7</v>
      </c>
      <c r="D88" s="138">
        <v>11</v>
      </c>
      <c r="E88" s="148"/>
      <c r="F88" s="90"/>
      <c r="G88" s="401"/>
      <c r="H88" s="402"/>
      <c r="M88" s="85"/>
    </row>
    <row r="89" spans="1:8" ht="15">
      <c r="A89" s="76" t="s">
        <v>254</v>
      </c>
      <c r="B89" s="78" t="s">
        <v>255</v>
      </c>
      <c r="C89" s="138">
        <v>807</v>
      </c>
      <c r="D89" s="138">
        <v>1197</v>
      </c>
      <c r="E89" s="145"/>
      <c r="F89" s="90"/>
      <c r="G89" s="401"/>
      <c r="H89" s="402"/>
    </row>
    <row r="90" spans="1:13" ht="15">
      <c r="A90" s="76" t="s">
        <v>256</v>
      </c>
      <c r="B90" s="78" t="s">
        <v>257</v>
      </c>
      <c r="C90" s="138">
        <v>1</v>
      </c>
      <c r="D90" s="138">
        <v>5</v>
      </c>
      <c r="E90" s="145"/>
      <c r="F90" s="90"/>
      <c r="G90" s="401"/>
      <c r="H90" s="402"/>
      <c r="M90" s="85"/>
    </row>
    <row r="91" spans="1:8" ht="15">
      <c r="A91" s="76" t="s">
        <v>258</v>
      </c>
      <c r="B91" s="78" t="s">
        <v>259</v>
      </c>
      <c r="C91" s="138">
        <v>0</v>
      </c>
      <c r="D91" s="138">
        <v>8</v>
      </c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815</v>
      </c>
      <c r="D92" s="377">
        <f>SUM(D88:D91)</f>
        <v>1221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21</v>
      </c>
      <c r="D93" s="270">
        <v>31</v>
      </c>
      <c r="E93" s="145"/>
      <c r="F93" s="90"/>
      <c r="G93" s="401"/>
      <c r="H93" s="402"/>
    </row>
    <row r="94" spans="1:13" ht="15.75" thickBot="1">
      <c r="A94" s="281" t="s">
        <v>263</v>
      </c>
      <c r="B94" s="166" t="s">
        <v>264</v>
      </c>
      <c r="C94" s="380">
        <f>C65+C76+C85+C92+C93</f>
        <v>19605</v>
      </c>
      <c r="D94" s="381">
        <f>D65+D76+D85+D92+D93</f>
        <v>19133</v>
      </c>
      <c r="E94" s="167"/>
      <c r="F94" s="168"/>
      <c r="G94" s="403"/>
      <c r="H94" s="404"/>
      <c r="M94" s="85"/>
    </row>
    <row r="95" spans="1:8" ht="31.5" thickBot="1">
      <c r="A95" s="278" t="s">
        <v>265</v>
      </c>
      <c r="B95" s="279" t="s">
        <v>266</v>
      </c>
      <c r="C95" s="382">
        <f>C94+C56</f>
        <v>35803</v>
      </c>
      <c r="D95" s="383">
        <f>D94+D56</f>
        <v>35193</v>
      </c>
      <c r="E95" s="169" t="s">
        <v>635</v>
      </c>
      <c r="F95" s="280" t="s">
        <v>268</v>
      </c>
      <c r="G95" s="382">
        <f>G37+G40+G56+G79</f>
        <v>35803</v>
      </c>
      <c r="H95" s="383">
        <f>H37+H40+H56+H79</f>
        <v>35193</v>
      </c>
    </row>
    <row r="96" spans="1:13" ht="15">
      <c r="A96" s="115"/>
      <c r="B96" s="351"/>
      <c r="C96" s="115"/>
      <c r="D96" s="115"/>
      <c r="E96" s="352"/>
      <c r="M96" s="85"/>
    </row>
    <row r="97" spans="1:13" ht="15">
      <c r="A97" s="354"/>
      <c r="B97" s="351"/>
      <c r="C97" s="115"/>
      <c r="D97" s="115"/>
      <c r="E97" s="352"/>
      <c r="M97" s="85"/>
    </row>
    <row r="98" spans="1:13" ht="15">
      <c r="A98" s="469" t="s">
        <v>668</v>
      </c>
      <c r="B98" s="480">
        <f>pdeReportingDate</f>
        <v>42852</v>
      </c>
      <c r="C98" s="480"/>
      <c r="D98" s="480"/>
      <c r="E98" s="480"/>
      <c r="F98" s="480"/>
      <c r="G98" s="480"/>
      <c r="H98" s="480"/>
      <c r="M98" s="85"/>
    </row>
    <row r="99" spans="1:13" ht="15">
      <c r="A99" s="469"/>
      <c r="B99" s="46"/>
      <c r="C99" s="46"/>
      <c r="D99" s="46"/>
      <c r="E99" s="46"/>
      <c r="F99" s="46"/>
      <c r="G99" s="46"/>
      <c r="H99" s="46"/>
      <c r="M99" s="85"/>
    </row>
    <row r="100" spans="1:8" ht="15">
      <c r="A100" s="470" t="s">
        <v>8</v>
      </c>
      <c r="B100" s="481" t="str">
        <f>authorName</f>
        <v>Мария Лазарова</v>
      </c>
      <c r="C100" s="481"/>
      <c r="D100" s="481"/>
      <c r="E100" s="481"/>
      <c r="F100" s="481"/>
      <c r="G100" s="481"/>
      <c r="H100" s="481"/>
    </row>
    <row r="101" spans="1:8" ht="15">
      <c r="A101" s="470"/>
      <c r="B101" s="67"/>
      <c r="C101" s="67"/>
      <c r="D101" s="67"/>
      <c r="E101" s="67"/>
      <c r="F101" s="67"/>
      <c r="G101" s="67"/>
      <c r="H101" s="67"/>
    </row>
    <row r="102" spans="1:8" ht="15">
      <c r="A102" s="470" t="s">
        <v>614</v>
      </c>
      <c r="B102" s="482"/>
      <c r="C102" s="482"/>
      <c r="D102" s="482"/>
      <c r="E102" s="482"/>
      <c r="F102" s="482"/>
      <c r="G102" s="482"/>
      <c r="H102" s="482"/>
    </row>
    <row r="103" spans="1:13" ht="21.75" customHeight="1">
      <c r="A103" s="471"/>
      <c r="B103" s="479" t="s">
        <v>683</v>
      </c>
      <c r="C103" s="479"/>
      <c r="D103" s="479"/>
      <c r="E103" s="479"/>
      <c r="M103" s="85"/>
    </row>
    <row r="104" spans="1:5" ht="21.75" customHeight="1">
      <c r="A104" s="471"/>
      <c r="B104" s="479"/>
      <c r="C104" s="479"/>
      <c r="D104" s="479"/>
      <c r="E104" s="479"/>
    </row>
    <row r="105" spans="1:13" ht="21.75" customHeight="1">
      <c r="A105" s="471"/>
      <c r="B105" s="479"/>
      <c r="C105" s="479"/>
      <c r="D105" s="479"/>
      <c r="E105" s="479"/>
      <c r="M105" s="85"/>
    </row>
    <row r="106" spans="1:5" ht="21.75" customHeight="1">
      <c r="A106" s="471"/>
      <c r="B106" s="479"/>
      <c r="C106" s="479"/>
      <c r="D106" s="479"/>
      <c r="E106" s="479"/>
    </row>
    <row r="107" spans="1:13" ht="21.75" customHeight="1">
      <c r="A107" s="471"/>
      <c r="B107" s="479"/>
      <c r="C107" s="479"/>
      <c r="D107" s="479"/>
      <c r="E107" s="479"/>
      <c r="M107" s="85"/>
    </row>
    <row r="108" spans="1:5" ht="21.75" customHeight="1">
      <c r="A108" s="471"/>
      <c r="B108" s="479"/>
      <c r="C108" s="479"/>
      <c r="D108" s="479"/>
      <c r="E108" s="479"/>
    </row>
    <row r="109" spans="1:13" ht="21.75" customHeight="1">
      <c r="A109" s="471"/>
      <c r="B109" s="479"/>
      <c r="C109" s="479"/>
      <c r="D109" s="479"/>
      <c r="E109" s="479"/>
      <c r="M109" s="85"/>
    </row>
    <row r="117" ht="15">
      <c r="E117" s="355"/>
    </row>
    <row r="119" spans="5:13" ht="15">
      <c r="E119" s="355"/>
      <c r="M119" s="85"/>
    </row>
    <row r="121" spans="5:13" ht="15">
      <c r="E121" s="355"/>
      <c r="M121" s="85"/>
    </row>
    <row r="123" ht="15">
      <c r="E123" s="355"/>
    </row>
    <row r="125" spans="5:13" ht="15">
      <c r="E125" s="355"/>
      <c r="M125" s="85"/>
    </row>
    <row r="127" spans="5:13" ht="15">
      <c r="E127" s="355"/>
      <c r="M127" s="85"/>
    </row>
    <row r="129" ht="15">
      <c r="M129" s="85"/>
    </row>
    <row r="131" ht="15">
      <c r="M131" s="85"/>
    </row>
    <row r="133" ht="15">
      <c r="M133" s="85"/>
    </row>
    <row r="135" spans="5:13" ht="15">
      <c r="E135" s="355"/>
      <c r="M135" s="85"/>
    </row>
    <row r="137" spans="5:13" ht="15">
      <c r="E137" s="355"/>
      <c r="M137" s="85"/>
    </row>
    <row r="139" spans="5:13" ht="15">
      <c r="E139" s="355"/>
      <c r="M139" s="85"/>
    </row>
    <row r="141" spans="5:13" ht="15">
      <c r="E141" s="355"/>
      <c r="M141" s="85"/>
    </row>
    <row r="143" ht="15">
      <c r="E143" s="355"/>
    </row>
    <row r="145" ht="15">
      <c r="E145" s="355"/>
    </row>
    <row r="147" ht="15">
      <c r="E147" s="355"/>
    </row>
    <row r="149" spans="5:13" ht="15">
      <c r="E149" s="355"/>
      <c r="M149" s="85"/>
    </row>
    <row r="151" ht="15">
      <c r="M151" s="85"/>
    </row>
    <row r="153" ht="15">
      <c r="M153" s="85"/>
    </row>
    <row r="159" ht="15">
      <c r="E159" s="355"/>
    </row>
    <row r="161" spans="1:18" s="353" customFormat="1" ht="1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104:E104"/>
    <mergeCell ref="B105:E105"/>
    <mergeCell ref="B98:H98"/>
    <mergeCell ref="B100:H100"/>
    <mergeCell ref="B102:H102"/>
    <mergeCell ref="B103:E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17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75" zoomScalePageLayoutView="0" workbookViewId="0" topLeftCell="A1">
      <selection activeCell="A1" sqref="A1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">
      <c r="A3" s="28"/>
      <c r="B3" s="19"/>
      <c r="C3" s="19"/>
      <c r="D3" s="19"/>
      <c r="E3" s="51"/>
      <c r="F3" s="53"/>
      <c r="G3" s="27"/>
      <c r="H3" s="27"/>
    </row>
    <row r="4" spans="1:8" ht="15">
      <c r="A4" s="63" t="str">
        <f>CONCATENATE("на ",UPPER(pdeName))</f>
        <v>на ЕЛХИМ - ИСКРА  АД</v>
      </c>
      <c r="B4" s="19"/>
      <c r="C4" s="19"/>
      <c r="D4" s="19"/>
      <c r="E4" s="51"/>
      <c r="F4" s="45"/>
      <c r="G4" s="126"/>
      <c r="H4" s="56"/>
    </row>
    <row r="5" spans="1:8" ht="15">
      <c r="A5" s="63" t="str">
        <f>CONCATENATE("ЕИК по БУЛСТАТ: ",pdeBulstat)</f>
        <v>ЕИК по БУЛСТАТ: 112013939</v>
      </c>
      <c r="B5" s="343"/>
      <c r="C5" s="343"/>
      <c r="D5" s="343"/>
      <c r="E5" s="27"/>
      <c r="F5" s="66"/>
      <c r="G5" s="67"/>
      <c r="H5" s="14"/>
    </row>
    <row r="6" spans="1:8" ht="15">
      <c r="A6" s="63" t="str">
        <f>CONCATENATE("към ",TEXT(endDate,"dd.mm.yyyy")," г.")</f>
        <v>към 31.03.2017 г.</v>
      </c>
      <c r="B6" s="16"/>
      <c r="C6" s="36"/>
      <c r="D6" s="16"/>
      <c r="E6" s="27"/>
      <c r="F6" s="66"/>
      <c r="G6" s="69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0.7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5.7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">
      <c r="A12" s="135" t="s">
        <v>275</v>
      </c>
      <c r="B12" s="131" t="s">
        <v>276</v>
      </c>
      <c r="C12" s="256">
        <v>7579</v>
      </c>
      <c r="D12" s="256">
        <v>6450</v>
      </c>
      <c r="E12" s="135" t="s">
        <v>277</v>
      </c>
      <c r="F12" s="180" t="s">
        <v>278</v>
      </c>
      <c r="G12" s="256">
        <v>9146</v>
      </c>
      <c r="H12" s="256">
        <v>8232</v>
      </c>
    </row>
    <row r="13" spans="1:8" ht="15">
      <c r="A13" s="135" t="s">
        <v>279</v>
      </c>
      <c r="B13" s="131" t="s">
        <v>280</v>
      </c>
      <c r="C13" s="256">
        <v>414</v>
      </c>
      <c r="D13" s="256">
        <v>339</v>
      </c>
      <c r="E13" s="135" t="s">
        <v>281</v>
      </c>
      <c r="F13" s="180" t="s">
        <v>282</v>
      </c>
      <c r="G13" s="256"/>
      <c r="H13" s="256"/>
    </row>
    <row r="14" spans="1:8" ht="15">
      <c r="A14" s="135" t="s">
        <v>283</v>
      </c>
      <c r="B14" s="131" t="s">
        <v>284</v>
      </c>
      <c r="C14" s="256">
        <v>418</v>
      </c>
      <c r="D14" s="256">
        <v>403</v>
      </c>
      <c r="E14" s="185" t="s">
        <v>285</v>
      </c>
      <c r="F14" s="180" t="s">
        <v>286</v>
      </c>
      <c r="G14" s="256">
        <v>69</v>
      </c>
      <c r="H14" s="256">
        <v>86</v>
      </c>
    </row>
    <row r="15" spans="1:8" ht="15">
      <c r="A15" s="135" t="s">
        <v>287</v>
      </c>
      <c r="B15" s="131" t="s">
        <v>288</v>
      </c>
      <c r="C15" s="256">
        <v>978</v>
      </c>
      <c r="D15" s="256">
        <v>957</v>
      </c>
      <c r="E15" s="185" t="s">
        <v>79</v>
      </c>
      <c r="F15" s="180" t="s">
        <v>289</v>
      </c>
      <c r="G15" s="256">
        <v>306</v>
      </c>
      <c r="H15" s="256">
        <v>189</v>
      </c>
    </row>
    <row r="16" spans="1:8" ht="15.75">
      <c r="A16" s="135" t="s">
        <v>290</v>
      </c>
      <c r="B16" s="131" t="s">
        <v>291</v>
      </c>
      <c r="C16" s="256">
        <v>214</v>
      </c>
      <c r="D16" s="256">
        <v>196</v>
      </c>
      <c r="E16" s="176" t="s">
        <v>52</v>
      </c>
      <c r="F16" s="204" t="s">
        <v>292</v>
      </c>
      <c r="G16" s="407">
        <f>SUM(G12:G15)</f>
        <v>9521</v>
      </c>
      <c r="H16" s="408">
        <f>SUM(H12:H15)</f>
        <v>8507</v>
      </c>
    </row>
    <row r="17" spans="1:8" ht="30.75">
      <c r="A17" s="135" t="s">
        <v>293</v>
      </c>
      <c r="B17" s="131" t="s">
        <v>294</v>
      </c>
      <c r="C17" s="256">
        <v>173</v>
      </c>
      <c r="D17" s="256">
        <v>126</v>
      </c>
      <c r="E17" s="185"/>
      <c r="F17" s="177"/>
      <c r="G17" s="134"/>
      <c r="H17" s="183"/>
    </row>
    <row r="18" spans="1:8" ht="30.75">
      <c r="A18" s="135" t="s">
        <v>295</v>
      </c>
      <c r="B18" s="131" t="s">
        <v>296</v>
      </c>
      <c r="C18" s="256">
        <v>-870</v>
      </c>
      <c r="D18" s="256">
        <v>-295</v>
      </c>
      <c r="E18" s="174" t="s">
        <v>297</v>
      </c>
      <c r="F18" s="178" t="s">
        <v>298</v>
      </c>
      <c r="G18" s="418">
        <v>36</v>
      </c>
      <c r="H18" s="419">
        <v>45</v>
      </c>
    </row>
    <row r="19" spans="1:8" ht="15">
      <c r="A19" s="135" t="s">
        <v>299</v>
      </c>
      <c r="B19" s="131" t="s">
        <v>300</v>
      </c>
      <c r="C19" s="256">
        <v>208</v>
      </c>
      <c r="D19" s="256">
        <v>93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>
        <v>0</v>
      </c>
      <c r="D20" s="256">
        <v>0</v>
      </c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>
        <v>140</v>
      </c>
      <c r="D21" s="256">
        <v>80</v>
      </c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9114</v>
      </c>
      <c r="D22" s="408">
        <f>SUM(D12:D18)+D19</f>
        <v>8269</v>
      </c>
      <c r="E22" s="135" t="s">
        <v>309</v>
      </c>
      <c r="F22" s="177" t="s">
        <v>310</v>
      </c>
      <c r="G22" s="256">
        <v>22</v>
      </c>
      <c r="H22" s="256">
        <v>24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6"/>
    </row>
    <row r="24" spans="1:8" ht="30.7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6"/>
    </row>
    <row r="25" spans="1:8" ht="30.75">
      <c r="A25" s="135" t="s">
        <v>316</v>
      </c>
      <c r="B25" s="177" t="s">
        <v>317</v>
      </c>
      <c r="C25" s="256">
        <v>1</v>
      </c>
      <c r="D25" s="256">
        <v>1</v>
      </c>
      <c r="E25" s="135" t="s">
        <v>318</v>
      </c>
      <c r="F25" s="177" t="s">
        <v>319</v>
      </c>
      <c r="G25" s="256">
        <v>4</v>
      </c>
      <c r="H25" s="256">
        <v>14</v>
      </c>
    </row>
    <row r="26" spans="1:8" ht="30.75">
      <c r="A26" s="135" t="s">
        <v>320</v>
      </c>
      <c r="B26" s="177" t="s">
        <v>321</v>
      </c>
      <c r="C26" s="256"/>
      <c r="D26" s="256"/>
      <c r="E26" s="135" t="s">
        <v>322</v>
      </c>
      <c r="F26" s="177" t="s">
        <v>323</v>
      </c>
      <c r="G26" s="256">
        <v>1</v>
      </c>
      <c r="H26" s="256">
        <v>1</v>
      </c>
    </row>
    <row r="27" spans="1:8" ht="30.75">
      <c r="A27" s="135" t="s">
        <v>324</v>
      </c>
      <c r="B27" s="177" t="s">
        <v>325</v>
      </c>
      <c r="C27" s="256">
        <v>9</v>
      </c>
      <c r="D27" s="256">
        <v>11</v>
      </c>
      <c r="E27" s="176" t="s">
        <v>104</v>
      </c>
      <c r="F27" s="178" t="s">
        <v>326</v>
      </c>
      <c r="G27" s="407">
        <f>SUM(G22:G26)</f>
        <v>27</v>
      </c>
      <c r="H27" s="408">
        <f>SUM(H22:H26)</f>
        <v>39</v>
      </c>
    </row>
    <row r="28" spans="1:8" ht="15">
      <c r="A28" s="135" t="s">
        <v>79</v>
      </c>
      <c r="B28" s="177" t="s">
        <v>327</v>
      </c>
      <c r="C28" s="256">
        <v>14</v>
      </c>
      <c r="D28" s="256">
        <v>13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24</v>
      </c>
      <c r="D29" s="408">
        <f>SUM(D25:D28)</f>
        <v>25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0.75">
      <c r="A31" s="191" t="s">
        <v>329</v>
      </c>
      <c r="B31" s="171" t="s">
        <v>330</v>
      </c>
      <c r="C31" s="413">
        <f>C29+C22</f>
        <v>9138</v>
      </c>
      <c r="D31" s="414">
        <f>D29+D22</f>
        <v>8294</v>
      </c>
      <c r="E31" s="191" t="s">
        <v>548</v>
      </c>
      <c r="F31" s="206" t="s">
        <v>331</v>
      </c>
      <c r="G31" s="193">
        <f>G16+G18+G27</f>
        <v>9584</v>
      </c>
      <c r="H31" s="194">
        <f>H16+H18+H27</f>
        <v>8591</v>
      </c>
    </row>
    <row r="32" spans="1:8" ht="1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446</v>
      </c>
      <c r="D33" s="184">
        <f>IF((H31-D31)&gt;0,H31-D31,0)</f>
        <v>297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2.2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9138</v>
      </c>
      <c r="D36" s="416">
        <f>D31-D34+D35</f>
        <v>8294</v>
      </c>
      <c r="E36" s="202" t="s">
        <v>346</v>
      </c>
      <c r="F36" s="196" t="s">
        <v>347</v>
      </c>
      <c r="G36" s="207">
        <f>G35-G34+G31</f>
        <v>9584</v>
      </c>
      <c r="H36" s="208">
        <f>H35-H34+H31</f>
        <v>8591</v>
      </c>
    </row>
    <row r="37" spans="1:8" ht="15.75">
      <c r="A37" s="201" t="s">
        <v>348</v>
      </c>
      <c r="B37" s="171" t="s">
        <v>349</v>
      </c>
      <c r="C37" s="413">
        <f>IF((G36-C36)&gt;0,G36-C36,0)</f>
        <v>446</v>
      </c>
      <c r="D37" s="414">
        <f>IF((H36-D36)&gt;0,H36-D36,0)</f>
        <v>297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15</v>
      </c>
      <c r="D38" s="408">
        <f>D39+D40+D41</f>
        <v>15</v>
      </c>
      <c r="E38" s="186"/>
      <c r="F38" s="130"/>
      <c r="G38" s="134"/>
      <c r="H38" s="183"/>
    </row>
    <row r="39" spans="1:8" ht="30.75">
      <c r="A39" s="135" t="s">
        <v>354</v>
      </c>
      <c r="B39" s="177" t="s">
        <v>355</v>
      </c>
      <c r="C39" s="256">
        <v>15</v>
      </c>
      <c r="D39" s="257">
        <v>15</v>
      </c>
      <c r="E39" s="186"/>
      <c r="F39" s="130"/>
      <c r="G39" s="134"/>
      <c r="H39" s="183"/>
    </row>
    <row r="40" spans="1:8" ht="30.75">
      <c r="A40" s="135" t="s">
        <v>356</v>
      </c>
      <c r="B40" s="180" t="s">
        <v>357</v>
      </c>
      <c r="C40" s="256">
        <v>0</v>
      </c>
      <c r="D40" s="257">
        <v>0</v>
      </c>
      <c r="E40" s="186"/>
      <c r="F40" s="177"/>
      <c r="G40" s="134"/>
      <c r="H40" s="183"/>
    </row>
    <row r="41" spans="1:8" ht="1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">
      <c r="A42" s="173" t="s">
        <v>360</v>
      </c>
      <c r="B42" s="136" t="s">
        <v>361</v>
      </c>
      <c r="C42" s="181">
        <f>+IF((G36-C36-C38)&gt;0,G36-C36-C38,0)</f>
        <v>431</v>
      </c>
      <c r="D42" s="184">
        <f>+IF((H36-D36-D38)&gt;0,H36-D36-D38,0)</f>
        <v>282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5.75" thickBot="1">
      <c r="A44" s="202" t="s">
        <v>367</v>
      </c>
      <c r="B44" s="189" t="s">
        <v>368</v>
      </c>
      <c r="C44" s="207">
        <f>IF(G42=0,IF(C42-C43&gt;0,C42-C43+G43,0),IF(G42-G43&lt;0,G43-G42+C42,0))</f>
        <v>431</v>
      </c>
      <c r="D44" s="208">
        <f>IF(H42=0,IF(D42-D43&gt;0,D42-D43+H43,0),IF(H42-H43&lt;0,H43-H42+D42,0))</f>
        <v>282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5.75" thickBot="1">
      <c r="A45" s="210" t="s">
        <v>371</v>
      </c>
      <c r="B45" s="211" t="s">
        <v>372</v>
      </c>
      <c r="C45" s="409">
        <f>C36+C38+C42</f>
        <v>9584</v>
      </c>
      <c r="D45" s="410">
        <f>D36+D38+D42</f>
        <v>8591</v>
      </c>
      <c r="E45" s="210" t="s">
        <v>373</v>
      </c>
      <c r="F45" s="212" t="s">
        <v>374</v>
      </c>
      <c r="G45" s="409">
        <f>G42+G36</f>
        <v>9584</v>
      </c>
      <c r="H45" s="410">
        <f>H42+H36</f>
        <v>8591</v>
      </c>
    </row>
    <row r="46" spans="1:8" ht="15">
      <c r="A46" s="32"/>
      <c r="B46" s="344"/>
      <c r="C46" s="345"/>
      <c r="D46" s="345"/>
      <c r="E46" s="346"/>
      <c r="F46" s="32"/>
      <c r="G46" s="345"/>
      <c r="H46" s="345"/>
    </row>
    <row r="47" spans="1:8" ht="15">
      <c r="A47" s="483" t="s">
        <v>669</v>
      </c>
      <c r="B47" s="483"/>
      <c r="C47" s="483"/>
      <c r="D47" s="483"/>
      <c r="E47" s="483"/>
      <c r="F47" s="32"/>
      <c r="G47" s="345"/>
      <c r="H47" s="345"/>
    </row>
    <row r="48" spans="1:8" ht="15">
      <c r="A48" s="32"/>
      <c r="B48" s="344"/>
      <c r="C48" s="345"/>
      <c r="D48" s="345"/>
      <c r="E48" s="346"/>
      <c r="F48" s="32"/>
      <c r="G48" s="345"/>
      <c r="H48" s="345"/>
    </row>
    <row r="49" spans="1:8" ht="1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">
      <c r="A50" s="469" t="s">
        <v>668</v>
      </c>
      <c r="B50" s="480">
        <f>pdeReportingDate</f>
        <v>42852</v>
      </c>
      <c r="C50" s="480"/>
      <c r="D50" s="480"/>
      <c r="E50" s="480"/>
      <c r="F50" s="480"/>
      <c r="G50" s="480"/>
      <c r="H50" s="480"/>
      <c r="M50" s="85"/>
    </row>
    <row r="51" spans="1:13" s="39" customFormat="1" ht="15">
      <c r="A51" s="469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">
      <c r="A52" s="470" t="s">
        <v>8</v>
      </c>
      <c r="B52" s="481" t="str">
        <f>authorName</f>
        <v>Мария Лазарова</v>
      </c>
      <c r="C52" s="481"/>
      <c r="D52" s="481"/>
      <c r="E52" s="481"/>
      <c r="F52" s="481"/>
      <c r="G52" s="481"/>
      <c r="H52" s="481"/>
    </row>
    <row r="53" spans="1:8" s="39" customFormat="1" ht="15">
      <c r="A53" s="470"/>
      <c r="B53" s="67"/>
      <c r="C53" s="67"/>
      <c r="D53" s="67"/>
      <c r="E53" s="67"/>
      <c r="F53" s="67"/>
      <c r="G53" s="67"/>
      <c r="H53" s="67"/>
    </row>
    <row r="54" spans="1:8" s="39" customFormat="1" ht="15">
      <c r="A54" s="470" t="s">
        <v>614</v>
      </c>
      <c r="B54" s="69"/>
      <c r="C54" s="69"/>
      <c r="D54" s="69"/>
      <c r="E54" s="69"/>
      <c r="F54" s="69"/>
      <c r="G54" s="69"/>
      <c r="H54" s="69"/>
    </row>
    <row r="55" spans="1:8" ht="15.75" customHeight="1">
      <c r="A55" s="471"/>
      <c r="B55" s="479" t="s">
        <v>683</v>
      </c>
      <c r="C55" s="479"/>
      <c r="D55" s="479"/>
      <c r="E55" s="479"/>
      <c r="F55" s="353"/>
      <c r="G55" s="41"/>
      <c r="H55" s="39"/>
    </row>
    <row r="56" spans="1:8" ht="15.75" customHeight="1">
      <c r="A56" s="471"/>
      <c r="B56" s="479"/>
      <c r="C56" s="479"/>
      <c r="D56" s="479"/>
      <c r="E56" s="479"/>
      <c r="F56" s="353"/>
      <c r="G56" s="41"/>
      <c r="H56" s="39"/>
    </row>
    <row r="57" spans="1:8" ht="15.75" customHeight="1">
      <c r="A57" s="471"/>
      <c r="B57" s="479"/>
      <c r="C57" s="479"/>
      <c r="D57" s="479"/>
      <c r="E57" s="479"/>
      <c r="F57" s="353"/>
      <c r="G57" s="41"/>
      <c r="H57" s="39"/>
    </row>
    <row r="58" spans="1:8" ht="15.75" customHeight="1">
      <c r="A58" s="471"/>
      <c r="B58" s="479"/>
      <c r="C58" s="479"/>
      <c r="D58" s="479"/>
      <c r="E58" s="479"/>
      <c r="F58" s="353"/>
      <c r="G58" s="41"/>
      <c r="H58" s="39"/>
    </row>
    <row r="59" spans="1:8" ht="15">
      <c r="A59" s="471"/>
      <c r="B59" s="479"/>
      <c r="C59" s="479"/>
      <c r="D59" s="479"/>
      <c r="E59" s="479"/>
      <c r="F59" s="353"/>
      <c r="G59" s="41"/>
      <c r="H59" s="39"/>
    </row>
    <row r="60" spans="1:8" ht="15">
      <c r="A60" s="471"/>
      <c r="B60" s="479"/>
      <c r="C60" s="479"/>
      <c r="D60" s="479"/>
      <c r="E60" s="479"/>
      <c r="F60" s="353"/>
      <c r="G60" s="41"/>
      <c r="H60" s="39"/>
    </row>
    <row r="61" spans="1:8" ht="15">
      <c r="A61" s="471"/>
      <c r="B61" s="479"/>
      <c r="C61" s="479"/>
      <c r="D61" s="479"/>
      <c r="E61" s="479"/>
      <c r="F61" s="353"/>
      <c r="G61" s="41"/>
      <c r="H61" s="39"/>
    </row>
    <row r="62" spans="1:8" ht="15">
      <c r="A62" s="32"/>
      <c r="B62" s="32"/>
      <c r="C62" s="345"/>
      <c r="D62" s="345"/>
      <c r="E62" s="32"/>
      <c r="F62" s="32"/>
      <c r="G62" s="347"/>
      <c r="H62" s="347"/>
    </row>
    <row r="63" spans="1:8" ht="15">
      <c r="A63" s="32"/>
      <c r="B63" s="32"/>
      <c r="C63" s="345"/>
      <c r="D63" s="345"/>
      <c r="E63" s="32"/>
      <c r="F63" s="32"/>
      <c r="G63" s="347"/>
      <c r="H63" s="347"/>
    </row>
    <row r="64" spans="1:8" ht="15">
      <c r="A64" s="32"/>
      <c r="B64" s="32"/>
      <c r="C64" s="345"/>
      <c r="D64" s="345"/>
      <c r="E64" s="32"/>
      <c r="F64" s="32"/>
      <c r="G64" s="347"/>
      <c r="H64" s="347"/>
    </row>
    <row r="65" spans="1:8" ht="15">
      <c r="A65" s="32"/>
      <c r="B65" s="32"/>
      <c r="C65" s="345"/>
      <c r="D65" s="345"/>
      <c r="E65" s="32"/>
      <c r="F65" s="32"/>
      <c r="G65" s="347"/>
      <c r="H65" s="347"/>
    </row>
    <row r="66" spans="1:8" ht="15">
      <c r="A66" s="32"/>
      <c r="B66" s="32"/>
      <c r="C66" s="345"/>
      <c r="D66" s="345"/>
      <c r="E66" s="32"/>
      <c r="F66" s="32"/>
      <c r="G66" s="347"/>
      <c r="H66" s="347"/>
    </row>
    <row r="67" spans="1:8" ht="15">
      <c r="A67" s="32"/>
      <c r="B67" s="32"/>
      <c r="C67" s="345"/>
      <c r="D67" s="345"/>
      <c r="E67" s="32"/>
      <c r="F67" s="32"/>
      <c r="G67" s="347"/>
      <c r="H67" s="347"/>
    </row>
    <row r="68" spans="1:8" ht="15">
      <c r="A68" s="32"/>
      <c r="B68" s="32"/>
      <c r="C68" s="345"/>
      <c r="D68" s="345"/>
      <c r="E68" s="32"/>
      <c r="F68" s="32"/>
      <c r="G68" s="347"/>
      <c r="H68" s="347"/>
    </row>
    <row r="69" spans="1:8" ht="15">
      <c r="A69" s="32"/>
      <c r="B69" s="32"/>
      <c r="C69" s="345"/>
      <c r="D69" s="345"/>
      <c r="E69" s="32"/>
      <c r="F69" s="32"/>
      <c r="G69" s="347"/>
      <c r="H69" s="347"/>
    </row>
    <row r="70" spans="1:8" ht="15">
      <c r="A70" s="32"/>
      <c r="B70" s="32"/>
      <c r="C70" s="345"/>
      <c r="D70" s="345"/>
      <c r="E70" s="32"/>
      <c r="F70" s="32"/>
      <c r="G70" s="347"/>
      <c r="H70" s="347"/>
    </row>
    <row r="71" spans="1:8" ht="15">
      <c r="A71" s="32"/>
      <c r="B71" s="32"/>
      <c r="C71" s="345"/>
      <c r="D71" s="345"/>
      <c r="E71" s="32"/>
      <c r="F71" s="32"/>
      <c r="G71" s="347"/>
      <c r="H71" s="347"/>
    </row>
    <row r="72" spans="1:8" ht="15">
      <c r="A72" s="32"/>
      <c r="B72" s="32"/>
      <c r="C72" s="345"/>
      <c r="D72" s="345"/>
      <c r="E72" s="32"/>
      <c r="F72" s="32"/>
      <c r="G72" s="347"/>
      <c r="H72" s="347"/>
    </row>
    <row r="73" spans="1:8" ht="15">
      <c r="A73" s="32"/>
      <c r="B73" s="32"/>
      <c r="C73" s="345"/>
      <c r="D73" s="345"/>
      <c r="E73" s="32"/>
      <c r="F73" s="32"/>
      <c r="G73" s="347"/>
      <c r="H73" s="347"/>
    </row>
    <row r="74" spans="1:8" ht="15">
      <c r="A74" s="32"/>
      <c r="B74" s="32"/>
      <c r="C74" s="345"/>
      <c r="D74" s="345"/>
      <c r="E74" s="32"/>
      <c r="F74" s="32"/>
      <c r="G74" s="347"/>
      <c r="H74" s="347"/>
    </row>
    <row r="75" spans="1:8" ht="15">
      <c r="A75" s="32"/>
      <c r="B75" s="32"/>
      <c r="C75" s="345"/>
      <c r="D75" s="345"/>
      <c r="E75" s="32"/>
      <c r="F75" s="32"/>
      <c r="G75" s="347"/>
      <c r="H75" s="347"/>
    </row>
    <row r="76" spans="1:8" ht="15">
      <c r="A76" s="32"/>
      <c r="B76" s="32"/>
      <c r="C76" s="345"/>
      <c r="D76" s="345"/>
      <c r="E76" s="32"/>
      <c r="F76" s="32"/>
      <c r="G76" s="347"/>
      <c r="H76" s="347"/>
    </row>
    <row r="77" spans="1:8" ht="15">
      <c r="A77" s="32"/>
      <c r="B77" s="32"/>
      <c r="C77" s="345"/>
      <c r="D77" s="345"/>
      <c r="E77" s="32"/>
      <c r="F77" s="32"/>
      <c r="G77" s="347"/>
      <c r="H77" s="347"/>
    </row>
    <row r="78" spans="1:8" ht="15">
      <c r="A78" s="32"/>
      <c r="B78" s="32"/>
      <c r="C78" s="345"/>
      <c r="D78" s="345"/>
      <c r="E78" s="32"/>
      <c r="F78" s="32"/>
      <c r="G78" s="347"/>
      <c r="H78" s="347"/>
    </row>
    <row r="79" spans="1:8" ht="15">
      <c r="A79" s="32"/>
      <c r="B79" s="32"/>
      <c r="C79" s="345"/>
      <c r="D79" s="345"/>
      <c r="E79" s="32"/>
      <c r="F79" s="32"/>
      <c r="G79" s="347"/>
      <c r="H79" s="347"/>
    </row>
    <row r="80" spans="1:8" ht="15">
      <c r="A80" s="32"/>
      <c r="B80" s="32"/>
      <c r="C80" s="345"/>
      <c r="D80" s="345"/>
      <c r="E80" s="32"/>
      <c r="F80" s="32"/>
      <c r="G80" s="347"/>
      <c r="H80" s="347"/>
    </row>
    <row r="81" spans="1:8" ht="15">
      <c r="A81" s="32"/>
      <c r="B81" s="32"/>
      <c r="C81" s="345"/>
      <c r="D81" s="345"/>
      <c r="E81" s="32"/>
      <c r="F81" s="32"/>
      <c r="G81" s="347"/>
      <c r="H81" s="347"/>
    </row>
    <row r="82" spans="1:8" ht="15">
      <c r="A82" s="32"/>
      <c r="B82" s="32"/>
      <c r="C82" s="345"/>
      <c r="D82" s="345"/>
      <c r="E82" s="32"/>
      <c r="F82" s="32"/>
      <c r="G82" s="347"/>
      <c r="H82" s="347"/>
    </row>
    <row r="83" spans="1:8" ht="15">
      <c r="A83" s="32"/>
      <c r="B83" s="32"/>
      <c r="C83" s="345"/>
      <c r="D83" s="345"/>
      <c r="E83" s="32"/>
      <c r="F83" s="32"/>
      <c r="G83" s="347"/>
      <c r="H83" s="347"/>
    </row>
    <row r="84" spans="1:8" ht="15">
      <c r="A84" s="32"/>
      <c r="B84" s="32"/>
      <c r="C84" s="345"/>
      <c r="D84" s="345"/>
      <c r="E84" s="32"/>
      <c r="F84" s="32"/>
      <c r="G84" s="347"/>
      <c r="H84" s="347"/>
    </row>
    <row r="85" spans="1:8" ht="15">
      <c r="A85" s="32"/>
      <c r="B85" s="32"/>
      <c r="C85" s="345"/>
      <c r="D85" s="345"/>
      <c r="E85" s="32"/>
      <c r="F85" s="32"/>
      <c r="G85" s="347"/>
      <c r="H85" s="347"/>
    </row>
    <row r="86" spans="1:8" ht="15">
      <c r="A86" s="32"/>
      <c r="B86" s="32"/>
      <c r="C86" s="345"/>
      <c r="D86" s="345"/>
      <c r="E86" s="32"/>
      <c r="F86" s="32"/>
      <c r="G86" s="347"/>
      <c r="H86" s="347"/>
    </row>
    <row r="87" spans="1:8" ht="15">
      <c r="A87" s="32"/>
      <c r="B87" s="32"/>
      <c r="C87" s="345"/>
      <c r="D87" s="345"/>
      <c r="E87" s="32"/>
      <c r="F87" s="32"/>
      <c r="G87" s="347"/>
      <c r="H87" s="347"/>
    </row>
    <row r="88" spans="1:8" ht="15">
      <c r="A88" s="32"/>
      <c r="B88" s="32"/>
      <c r="C88" s="345"/>
      <c r="D88" s="345"/>
      <c r="E88" s="32"/>
      <c r="F88" s="32"/>
      <c r="G88" s="347"/>
      <c r="H88" s="347"/>
    </row>
    <row r="89" spans="1:8" ht="15">
      <c r="A89" s="32"/>
      <c r="B89" s="32"/>
      <c r="C89" s="345"/>
      <c r="D89" s="345"/>
      <c r="E89" s="32"/>
      <c r="F89" s="32"/>
      <c r="G89" s="347"/>
      <c r="H89" s="347"/>
    </row>
    <row r="90" spans="1:8" ht="15">
      <c r="A90" s="32"/>
      <c r="B90" s="32"/>
      <c r="C90" s="345"/>
      <c r="D90" s="345"/>
      <c r="E90" s="32"/>
      <c r="F90" s="32"/>
      <c r="G90" s="347"/>
      <c r="H90" s="347"/>
    </row>
    <row r="91" spans="1:8" ht="15">
      <c r="A91" s="32"/>
      <c r="B91" s="32"/>
      <c r="C91" s="345"/>
      <c r="D91" s="345"/>
      <c r="E91" s="32"/>
      <c r="F91" s="32"/>
      <c r="G91" s="347"/>
      <c r="H91" s="347"/>
    </row>
    <row r="92" spans="1:8" ht="15">
      <c r="A92" s="32"/>
      <c r="B92" s="32"/>
      <c r="C92" s="345"/>
      <c r="D92" s="345"/>
      <c r="E92" s="32"/>
      <c r="F92" s="32"/>
      <c r="G92" s="347"/>
      <c r="H92" s="347"/>
    </row>
    <row r="93" spans="1:8" ht="15">
      <c r="A93" s="32"/>
      <c r="B93" s="32"/>
      <c r="C93" s="345"/>
      <c r="D93" s="345"/>
      <c r="E93" s="32"/>
      <c r="F93" s="32"/>
      <c r="G93" s="347"/>
      <c r="H93" s="347"/>
    </row>
    <row r="94" spans="1:8" ht="15">
      <c r="A94" s="32"/>
      <c r="B94" s="32"/>
      <c r="C94" s="345"/>
      <c r="D94" s="345"/>
      <c r="E94" s="32"/>
      <c r="F94" s="32"/>
      <c r="G94" s="347"/>
      <c r="H94" s="347"/>
    </row>
    <row r="95" spans="1:8" ht="15">
      <c r="A95" s="32"/>
      <c r="B95" s="32"/>
      <c r="C95" s="345"/>
      <c r="D95" s="345"/>
      <c r="E95" s="32"/>
      <c r="F95" s="32"/>
      <c r="G95" s="347"/>
      <c r="H95" s="347"/>
    </row>
    <row r="96" spans="1:8" ht="15">
      <c r="A96" s="32"/>
      <c r="B96" s="32"/>
      <c r="C96" s="345"/>
      <c r="D96" s="345"/>
      <c r="E96" s="32"/>
      <c r="F96" s="32"/>
      <c r="G96" s="347"/>
      <c r="H96" s="347"/>
    </row>
    <row r="97" spans="1:8" ht="15">
      <c r="A97" s="32"/>
      <c r="B97" s="32"/>
      <c r="C97" s="345"/>
      <c r="D97" s="345"/>
      <c r="E97" s="32"/>
      <c r="F97" s="32"/>
      <c r="G97" s="347"/>
      <c r="H97" s="347"/>
    </row>
    <row r="98" spans="1:8" ht="15">
      <c r="A98" s="32"/>
      <c r="B98" s="32"/>
      <c r="C98" s="345"/>
      <c r="D98" s="345"/>
      <c r="E98" s="32"/>
      <c r="F98" s="32"/>
      <c r="G98" s="347"/>
      <c r="H98" s="347"/>
    </row>
    <row r="99" spans="1:8" ht="15">
      <c r="A99" s="32"/>
      <c r="B99" s="32"/>
      <c r="C99" s="345"/>
      <c r="D99" s="345"/>
      <c r="E99" s="32"/>
      <c r="F99" s="32"/>
      <c r="G99" s="347"/>
      <c r="H99" s="347"/>
    </row>
    <row r="100" spans="1:8" ht="15">
      <c r="A100" s="32"/>
      <c r="B100" s="32"/>
      <c r="C100" s="345"/>
      <c r="D100" s="345"/>
      <c r="E100" s="32"/>
      <c r="F100" s="32"/>
      <c r="G100" s="347"/>
      <c r="H100" s="347"/>
    </row>
    <row r="101" spans="1:8" ht="15">
      <c r="A101" s="32"/>
      <c r="B101" s="32"/>
      <c r="C101" s="345"/>
      <c r="D101" s="345"/>
      <c r="E101" s="32"/>
      <c r="F101" s="32"/>
      <c r="G101" s="347"/>
      <c r="H101" s="347"/>
    </row>
    <row r="102" spans="1:8" ht="15">
      <c r="A102" s="32"/>
      <c r="B102" s="32"/>
      <c r="C102" s="345"/>
      <c r="D102" s="345"/>
      <c r="E102" s="32"/>
      <c r="F102" s="32"/>
      <c r="G102" s="347"/>
      <c r="H102" s="347"/>
    </row>
    <row r="103" spans="1:8" ht="15">
      <c r="A103" s="32"/>
      <c r="B103" s="32"/>
      <c r="C103" s="345"/>
      <c r="D103" s="345"/>
      <c r="E103" s="32"/>
      <c r="F103" s="32"/>
      <c r="G103" s="347"/>
      <c r="H103" s="347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0">
    <mergeCell ref="B61:E61"/>
    <mergeCell ref="B56:E56"/>
    <mergeCell ref="A47:E47"/>
    <mergeCell ref="B50:H50"/>
    <mergeCell ref="B52:H52"/>
    <mergeCell ref="B55:E55"/>
    <mergeCell ref="B57:E57"/>
    <mergeCell ref="B58:E58"/>
    <mergeCell ref="B59:E59"/>
    <mergeCell ref="B60:E6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23" bottom="0.17" header="0.17" footer="0.17"/>
  <pageSetup fitToHeight="1" fitToWidth="1"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="75" zoomScaleNormal="75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">
      <c r="A3" s="114"/>
      <c r="B3" s="34"/>
      <c r="C3" s="35"/>
      <c r="D3" s="29"/>
      <c r="E3" s="29"/>
      <c r="F3" s="14"/>
      <c r="G3" s="14"/>
      <c r="H3" s="14"/>
    </row>
    <row r="4" spans="1:5" ht="15">
      <c r="A4" s="63" t="str">
        <f>CONCATENATE("на ",UPPER(pdeName))</f>
        <v>на ЕЛХИМ - ИСКРА  АД</v>
      </c>
      <c r="B4" s="283"/>
      <c r="C4" s="45"/>
      <c r="D4" s="65"/>
      <c r="E4" s="14"/>
    </row>
    <row r="5" spans="1:5" ht="15">
      <c r="A5" s="63" t="str">
        <f>CONCATENATE("ЕИК по БУЛСТАТ: ",pdeBulstat)</f>
        <v>ЕИК по БУЛСТАТ: 112013939</v>
      </c>
      <c r="B5" s="284"/>
      <c r="C5" s="66"/>
      <c r="D5" s="67"/>
      <c r="E5" s="111"/>
    </row>
    <row r="6" spans="1:5" ht="15">
      <c r="A6" s="63" t="str">
        <f>CONCATENATE("към ",TEXT(endDate,"dd.mm.yyyy")," г.")</f>
        <v>към 31.03.2017 г.</v>
      </c>
      <c r="B6" s="283"/>
      <c r="C6" s="66"/>
      <c r="D6" s="69"/>
      <c r="E6" s="111"/>
    </row>
    <row r="7" spans="1:7" ht="15.7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5.7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">
      <c r="A11" s="217" t="s">
        <v>378</v>
      </c>
      <c r="B11" s="119" t="s">
        <v>379</v>
      </c>
      <c r="C11" s="138">
        <v>8910</v>
      </c>
      <c r="D11" s="138">
        <v>8224</v>
      </c>
      <c r="E11" s="118"/>
      <c r="F11" s="118"/>
    </row>
    <row r="12" spans="1:13" ht="15">
      <c r="A12" s="217" t="s">
        <v>380</v>
      </c>
      <c r="B12" s="119" t="s">
        <v>381</v>
      </c>
      <c r="C12" s="138">
        <v>-8500</v>
      </c>
      <c r="D12" s="138">
        <v>-7216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0.7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">
      <c r="A14" s="217" t="s">
        <v>384</v>
      </c>
      <c r="B14" s="119" t="s">
        <v>385</v>
      </c>
      <c r="C14" s="138">
        <v>-1210</v>
      </c>
      <c r="D14" s="138">
        <v>-1160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695</v>
      </c>
      <c r="D15" s="137">
        <v>624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">
      <c r="A16" s="218" t="s">
        <v>388</v>
      </c>
      <c r="B16" s="119" t="s">
        <v>389</v>
      </c>
      <c r="C16" s="138">
        <v>-1</v>
      </c>
      <c r="D16" s="137">
        <v>-2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">
      <c r="A17" s="217" t="s">
        <v>390</v>
      </c>
      <c r="B17" s="119" t="s">
        <v>391</v>
      </c>
      <c r="C17" s="138">
        <v>4</v>
      </c>
      <c r="D17" s="137">
        <v>1</v>
      </c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0.75">
      <c r="A18" s="217" t="s">
        <v>392</v>
      </c>
      <c r="B18" s="119" t="s">
        <v>393</v>
      </c>
      <c r="C18" s="138">
        <v>-15</v>
      </c>
      <c r="D18" s="137">
        <v>-14</v>
      </c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">
      <c r="A19" s="218" t="s">
        <v>394</v>
      </c>
      <c r="B19" s="122" t="s">
        <v>395</v>
      </c>
      <c r="C19" s="138"/>
      <c r="D19" s="137">
        <v>-3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">
      <c r="A20" s="217" t="s">
        <v>396</v>
      </c>
      <c r="B20" s="119" t="s">
        <v>397</v>
      </c>
      <c r="C20" s="138">
        <v>-6</v>
      </c>
      <c r="D20" s="137">
        <v>8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5.75" thickBot="1">
      <c r="A21" s="232" t="s">
        <v>398</v>
      </c>
      <c r="B21" s="233" t="s">
        <v>399</v>
      </c>
      <c r="C21" s="437">
        <f>SUM(C11:C20)</f>
        <v>-123</v>
      </c>
      <c r="D21" s="438">
        <f>SUM(D11:D20)</f>
        <v>462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">
      <c r="A23" s="217" t="s">
        <v>401</v>
      </c>
      <c r="B23" s="119" t="s">
        <v>402</v>
      </c>
      <c r="C23" s="138">
        <v>-282</v>
      </c>
      <c r="D23" s="137">
        <v>-440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5.75" thickBot="1">
      <c r="A33" s="232" t="s">
        <v>420</v>
      </c>
      <c r="B33" s="233" t="s">
        <v>421</v>
      </c>
      <c r="C33" s="437">
        <f>SUM(C23:C32)</f>
        <v>-282</v>
      </c>
      <c r="D33" s="438">
        <f>SUM(D23:D32)</f>
        <v>-440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0.7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">
      <c r="A41" s="217" t="s">
        <v>435</v>
      </c>
      <c r="B41" s="119" t="s">
        <v>436</v>
      </c>
      <c r="C41" s="138">
        <v>-1</v>
      </c>
      <c r="D41" s="137">
        <v>-1</v>
      </c>
      <c r="E41" s="118"/>
      <c r="F41" s="118"/>
    </row>
    <row r="42" spans="1:8" ht="1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5.75" thickBot="1">
      <c r="A43" s="235" t="s">
        <v>439</v>
      </c>
      <c r="B43" s="236" t="s">
        <v>440</v>
      </c>
      <c r="C43" s="439">
        <f>SUM(C35:C42)</f>
        <v>-1</v>
      </c>
      <c r="D43" s="440">
        <f>SUM(D35:D42)</f>
        <v>-1</v>
      </c>
      <c r="E43" s="118"/>
      <c r="F43" s="118"/>
      <c r="G43" s="121"/>
      <c r="H43" s="121"/>
    </row>
    <row r="44" spans="1:8" ht="15.75" thickBot="1">
      <c r="A44" s="239" t="s">
        <v>441</v>
      </c>
      <c r="B44" s="240" t="s">
        <v>442</v>
      </c>
      <c r="C44" s="246">
        <f>C43+C33+C21</f>
        <v>-406</v>
      </c>
      <c r="D44" s="247">
        <f>D43+D33+D21</f>
        <v>21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1221</v>
      </c>
      <c r="D45" s="249">
        <v>1980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815</v>
      </c>
      <c r="D46" s="251">
        <f>D45+D44</f>
        <v>2001</v>
      </c>
      <c r="E46" s="118"/>
      <c r="F46" s="118"/>
      <c r="G46" s="121"/>
      <c r="H46" s="121"/>
    </row>
    <row r="47" spans="1:8" ht="15">
      <c r="A47" s="243" t="s">
        <v>447</v>
      </c>
      <c r="B47" s="252" t="s">
        <v>448</v>
      </c>
      <c r="C47" s="237">
        <v>814</v>
      </c>
      <c r="D47" s="238">
        <v>1998</v>
      </c>
      <c r="E47" s="118"/>
      <c r="F47" s="118"/>
      <c r="G47" s="121"/>
      <c r="H47" s="121"/>
    </row>
    <row r="48" spans="1:8" ht="15.75" thickBot="1">
      <c r="A48" s="219" t="s">
        <v>449</v>
      </c>
      <c r="B48" s="253" t="s">
        <v>450</v>
      </c>
      <c r="C48" s="220">
        <v>1</v>
      </c>
      <c r="D48" s="221">
        <v>3</v>
      </c>
      <c r="G48" s="121"/>
      <c r="H48" s="121"/>
    </row>
    <row r="49" spans="1:8" ht="15">
      <c r="A49" s="118"/>
      <c r="B49" s="123"/>
      <c r="C49" s="124"/>
      <c r="D49" s="124"/>
      <c r="G49" s="121"/>
      <c r="H49" s="121"/>
    </row>
    <row r="50" spans="1:8" ht="15">
      <c r="A50" s="467" t="s">
        <v>659</v>
      </c>
      <c r="G50" s="121"/>
      <c r="H50" s="121"/>
    </row>
    <row r="51" spans="1:8" ht="15">
      <c r="A51" s="484" t="s">
        <v>665</v>
      </c>
      <c r="B51" s="484"/>
      <c r="C51" s="484"/>
      <c r="D51" s="484"/>
      <c r="G51" s="121"/>
      <c r="H51" s="121"/>
    </row>
    <row r="52" spans="1:8" ht="15">
      <c r="A52" s="468"/>
      <c r="B52" s="468"/>
      <c r="C52" s="468"/>
      <c r="D52" s="468"/>
      <c r="G52" s="121"/>
      <c r="H52" s="121"/>
    </row>
    <row r="53" spans="1:8" ht="15">
      <c r="A53" s="468"/>
      <c r="B53" s="468"/>
      <c r="C53" s="468"/>
      <c r="D53" s="468"/>
      <c r="G53" s="121"/>
      <c r="H53" s="121"/>
    </row>
    <row r="54" spans="1:13" s="39" customFormat="1" ht="15">
      <c r="A54" s="469" t="s">
        <v>668</v>
      </c>
      <c r="B54" s="480">
        <f>pdeReportingDate</f>
        <v>42852</v>
      </c>
      <c r="C54" s="480"/>
      <c r="D54" s="480"/>
      <c r="E54" s="480"/>
      <c r="F54" s="472"/>
      <c r="G54" s="472"/>
      <c r="H54" s="472"/>
      <c r="M54" s="85"/>
    </row>
    <row r="55" spans="1:13" s="39" customFormat="1" ht="15">
      <c r="A55" s="469"/>
      <c r="B55" s="480"/>
      <c r="C55" s="480"/>
      <c r="D55" s="480"/>
      <c r="E55" s="480"/>
      <c r="F55" s="46"/>
      <c r="G55" s="46"/>
      <c r="H55" s="46"/>
      <c r="M55" s="85"/>
    </row>
    <row r="56" spans="1:8" s="39" customFormat="1" ht="15">
      <c r="A56" s="470" t="s">
        <v>8</v>
      </c>
      <c r="B56" s="481" t="str">
        <f>authorName</f>
        <v>Мария Лазарова</v>
      </c>
      <c r="C56" s="481"/>
      <c r="D56" s="481"/>
      <c r="E56" s="481"/>
      <c r="F56" s="67"/>
      <c r="G56" s="67"/>
      <c r="H56" s="67"/>
    </row>
    <row r="57" spans="1:8" s="39" customFormat="1" ht="15">
      <c r="A57" s="470"/>
      <c r="B57" s="481"/>
      <c r="C57" s="481"/>
      <c r="D57" s="481"/>
      <c r="E57" s="481"/>
      <c r="F57" s="67"/>
      <c r="G57" s="67"/>
      <c r="H57" s="67"/>
    </row>
    <row r="58" spans="1:8" s="39" customFormat="1" ht="15">
      <c r="A58" s="470" t="s">
        <v>614</v>
      </c>
      <c r="B58" s="481"/>
      <c r="C58" s="481"/>
      <c r="D58" s="481"/>
      <c r="E58" s="481"/>
      <c r="F58" s="67"/>
      <c r="G58" s="67"/>
      <c r="H58" s="67"/>
    </row>
    <row r="59" spans="1:8" s="132" customFormat="1" ht="15" customHeight="1">
      <c r="A59" s="471"/>
      <c r="B59" s="479" t="s">
        <v>683</v>
      </c>
      <c r="C59" s="479"/>
      <c r="D59" s="479"/>
      <c r="E59" s="479"/>
      <c r="F59" s="353"/>
      <c r="G59" s="41"/>
      <c r="H59" s="39"/>
    </row>
    <row r="60" spans="1:8" ht="15">
      <c r="A60" s="471"/>
      <c r="B60" s="479"/>
      <c r="C60" s="479"/>
      <c r="D60" s="479"/>
      <c r="E60" s="479"/>
      <c r="F60" s="353"/>
      <c r="G60" s="41"/>
      <c r="H60" s="39"/>
    </row>
    <row r="61" spans="1:8" ht="15">
      <c r="A61" s="471"/>
      <c r="B61" s="479"/>
      <c r="C61" s="479"/>
      <c r="D61" s="479"/>
      <c r="E61" s="479"/>
      <c r="F61" s="353"/>
      <c r="G61" s="41"/>
      <c r="H61" s="39"/>
    </row>
    <row r="62" spans="1:8" ht="15">
      <c r="A62" s="471"/>
      <c r="B62" s="479"/>
      <c r="C62" s="479"/>
      <c r="D62" s="479"/>
      <c r="E62" s="479"/>
      <c r="F62" s="353"/>
      <c r="G62" s="41"/>
      <c r="H62" s="39"/>
    </row>
    <row r="63" spans="1:8" ht="15">
      <c r="A63" s="471"/>
      <c r="B63" s="479"/>
      <c r="C63" s="479"/>
      <c r="D63" s="479"/>
      <c r="E63" s="479"/>
      <c r="F63" s="353"/>
      <c r="G63" s="41"/>
      <c r="H63" s="39"/>
    </row>
    <row r="64" spans="1:8" ht="15">
      <c r="A64" s="471"/>
      <c r="B64" s="479"/>
      <c r="C64" s="479"/>
      <c r="D64" s="479"/>
      <c r="E64" s="479"/>
      <c r="F64" s="353"/>
      <c r="G64" s="41"/>
      <c r="H64" s="39"/>
    </row>
    <row r="65" spans="1:8" ht="15">
      <c r="A65" s="471"/>
      <c r="B65" s="479"/>
      <c r="C65" s="479"/>
      <c r="D65" s="479"/>
      <c r="E65" s="479"/>
      <c r="F65" s="353"/>
      <c r="G65" s="41"/>
      <c r="H65" s="39"/>
    </row>
    <row r="66" spans="7:8" ht="15">
      <c r="G66" s="121"/>
      <c r="H66" s="121"/>
    </row>
    <row r="67" spans="7:8" ht="15">
      <c r="G67" s="121"/>
      <c r="H67" s="121"/>
    </row>
    <row r="68" spans="7:8" ht="15">
      <c r="G68" s="121"/>
      <c r="H68" s="121"/>
    </row>
    <row r="69" spans="7:8" ht="15">
      <c r="G69" s="121"/>
      <c r="H69" s="121"/>
    </row>
    <row r="70" spans="7:8" ht="15">
      <c r="G70" s="121"/>
      <c r="H70" s="121"/>
    </row>
    <row r="71" spans="7:8" ht="15">
      <c r="G71" s="121"/>
      <c r="H71" s="121"/>
    </row>
    <row r="72" spans="7:8" ht="15">
      <c r="G72" s="121"/>
      <c r="H72" s="121"/>
    </row>
    <row r="73" spans="7:8" ht="15">
      <c r="G73" s="121"/>
      <c r="H73" s="121"/>
    </row>
    <row r="74" spans="7:8" ht="15">
      <c r="G74" s="121"/>
      <c r="H74" s="121"/>
    </row>
    <row r="75" spans="7:8" ht="15">
      <c r="G75" s="121"/>
      <c r="H75" s="121"/>
    </row>
    <row r="76" spans="7:8" ht="15">
      <c r="G76" s="121"/>
      <c r="H76" s="121"/>
    </row>
    <row r="77" spans="7:8" ht="15">
      <c r="G77" s="121"/>
      <c r="H77" s="121"/>
    </row>
    <row r="78" spans="7:8" ht="15">
      <c r="G78" s="121"/>
      <c r="H78" s="121"/>
    </row>
    <row r="79" spans="7:8" ht="15">
      <c r="G79" s="121"/>
      <c r="H79" s="121"/>
    </row>
    <row r="80" spans="7:8" ht="15">
      <c r="G80" s="121"/>
      <c r="H80" s="121"/>
    </row>
    <row r="81" spans="7:8" ht="15">
      <c r="G81" s="121"/>
      <c r="H81" s="121"/>
    </row>
    <row r="82" spans="7:8" ht="15">
      <c r="G82" s="121"/>
      <c r="H82" s="121"/>
    </row>
    <row r="83" spans="7:8" ht="15">
      <c r="G83" s="121"/>
      <c r="H83" s="121"/>
    </row>
    <row r="84" spans="7:8" ht="15">
      <c r="G84" s="121"/>
      <c r="H84" s="121"/>
    </row>
    <row r="85" spans="7:8" ht="15">
      <c r="G85" s="121"/>
      <c r="H85" s="121"/>
    </row>
    <row r="86" spans="7:8" ht="15">
      <c r="G86" s="121"/>
      <c r="H86" s="121"/>
    </row>
    <row r="87" spans="7:8" ht="15">
      <c r="G87" s="121"/>
      <c r="H87" s="121"/>
    </row>
    <row r="88" spans="7:8" ht="15">
      <c r="G88" s="121"/>
      <c r="H88" s="121"/>
    </row>
    <row r="89" spans="7:8" ht="15">
      <c r="G89" s="121"/>
      <c r="H89" s="121"/>
    </row>
    <row r="90" spans="7:8" ht="15">
      <c r="G90" s="121"/>
      <c r="H90" s="121"/>
    </row>
    <row r="91" spans="7:8" ht="15">
      <c r="G91" s="121"/>
      <c r="H91" s="121"/>
    </row>
    <row r="92" spans="7:8" ht="15">
      <c r="G92" s="121"/>
      <c r="H92" s="121"/>
    </row>
    <row r="93" spans="7:8" ht="15">
      <c r="G93" s="121"/>
      <c r="H93" s="121"/>
    </row>
    <row r="94" spans="7:8" ht="15">
      <c r="G94" s="121"/>
      <c r="H94" s="121"/>
    </row>
    <row r="95" spans="7:8" ht="15">
      <c r="G95" s="121"/>
      <c r="H95" s="121"/>
    </row>
    <row r="96" spans="7:8" ht="15">
      <c r="G96" s="121"/>
      <c r="H96" s="121"/>
    </row>
    <row r="97" spans="7:8" ht="15">
      <c r="G97" s="121"/>
      <c r="H97" s="121"/>
    </row>
    <row r="98" spans="7:8" ht="15">
      <c r="G98" s="121"/>
      <c r="H98" s="121"/>
    </row>
    <row r="99" spans="7:8" ht="15">
      <c r="G99" s="121"/>
      <c r="H99" s="121"/>
    </row>
    <row r="100" spans="7:8" ht="15">
      <c r="G100" s="121"/>
      <c r="H100" s="121"/>
    </row>
    <row r="101" spans="7:8" ht="1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  <mergeCell ref="B62:E62"/>
    <mergeCell ref="B63:E63"/>
    <mergeCell ref="B64:E64"/>
    <mergeCell ref="B65:E6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0.17" bottom="0.984251968503937" header="0.17" footer="0.5118110236220472"/>
  <pageSetup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="75" zoomScaleNormal="75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">
      <c r="A3" s="58"/>
      <c r="B3" s="19"/>
      <c r="C3" s="42"/>
      <c r="D3" s="19"/>
      <c r="E3" s="19"/>
      <c r="F3" s="61"/>
      <c r="G3" s="28"/>
      <c r="H3" s="28"/>
      <c r="I3" s="102"/>
    </row>
    <row r="4" spans="1:12" ht="15">
      <c r="A4" s="63" t="str">
        <f>CONCATENATE("на ",UPPER(pdeName))</f>
        <v>на ЕЛХИМ - ИСКРА 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">
      <c r="A5" s="63" t="str">
        <f>CONCATENATE("ЕИК по БУЛСТАТ: ",pdeBulstat)</f>
        <v>ЕИК по БУЛСТАТ: 112013939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">
      <c r="A6" s="63" t="str">
        <f>CONCATENATE("към ",TEXT(endDate,"dd.mm.yyyy")," г.")</f>
        <v>към 31.03.2017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5.7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0.75">
      <c r="A8" s="489" t="s">
        <v>453</v>
      </c>
      <c r="B8" s="492" t="s">
        <v>454</v>
      </c>
      <c r="C8" s="485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5" t="s">
        <v>460</v>
      </c>
      <c r="L8" s="485" t="s">
        <v>461</v>
      </c>
      <c r="M8" s="310"/>
      <c r="N8" s="311"/>
    </row>
    <row r="9" spans="1:14" s="312" customFormat="1" ht="30.75">
      <c r="A9" s="490"/>
      <c r="B9" s="493"/>
      <c r="C9" s="486"/>
      <c r="D9" s="488" t="s">
        <v>550</v>
      </c>
      <c r="E9" s="488" t="s">
        <v>456</v>
      </c>
      <c r="F9" s="314" t="s">
        <v>457</v>
      </c>
      <c r="G9" s="314"/>
      <c r="H9" s="314"/>
      <c r="I9" s="495" t="s">
        <v>458</v>
      </c>
      <c r="J9" s="495" t="s">
        <v>459</v>
      </c>
      <c r="K9" s="486"/>
      <c r="L9" s="486"/>
      <c r="M9" s="315" t="s">
        <v>549</v>
      </c>
      <c r="N9" s="311"/>
    </row>
    <row r="10" spans="1:14" s="312" customFormat="1" ht="30.75">
      <c r="A10" s="491"/>
      <c r="B10" s="494"/>
      <c r="C10" s="487"/>
      <c r="D10" s="488"/>
      <c r="E10" s="488"/>
      <c r="F10" s="313" t="s">
        <v>462</v>
      </c>
      <c r="G10" s="313" t="s">
        <v>463</v>
      </c>
      <c r="H10" s="313" t="s">
        <v>464</v>
      </c>
      <c r="I10" s="487"/>
      <c r="J10" s="487"/>
      <c r="K10" s="487"/>
      <c r="L10" s="487"/>
      <c r="M10" s="316"/>
      <c r="N10" s="311"/>
    </row>
    <row r="11" spans="1:14" s="312" customFormat="1" ht="15.7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">
      <c r="A13" s="326" t="s">
        <v>467</v>
      </c>
      <c r="B13" s="327" t="s">
        <v>468</v>
      </c>
      <c r="C13" s="363">
        <f>'1-Баланс'!H18</f>
        <v>25108</v>
      </c>
      <c r="D13" s="363">
        <f>'1-Баланс'!H20</f>
        <v>0</v>
      </c>
      <c r="E13" s="363">
        <f>'1-Баланс'!H21</f>
        <v>497</v>
      </c>
      <c r="F13" s="363">
        <f>'1-Баланс'!H23</f>
        <v>1969</v>
      </c>
      <c r="G13" s="363">
        <f>'1-Баланс'!H24</f>
        <v>0</v>
      </c>
      <c r="H13" s="364">
        <v>-38</v>
      </c>
      <c r="I13" s="363">
        <f>'1-Баланс'!H29+'1-Баланс'!H32</f>
        <v>4258</v>
      </c>
      <c r="J13" s="363">
        <f>'1-Баланс'!H30+'1-Баланс'!H33</f>
        <v>0</v>
      </c>
      <c r="K13" s="364"/>
      <c r="L13" s="363">
        <f>SUM(C13:K13)</f>
        <v>31794</v>
      </c>
      <c r="M13" s="365">
        <f>'1-Баланс'!H40</f>
        <v>0</v>
      </c>
      <c r="N13" s="107"/>
    </row>
    <row r="14" spans="1:14" ht="1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0.75">
      <c r="A17" s="326" t="s">
        <v>475</v>
      </c>
      <c r="B17" s="327" t="s">
        <v>476</v>
      </c>
      <c r="C17" s="432">
        <f>C13+C14</f>
        <v>25108</v>
      </c>
      <c r="D17" s="432">
        <f aca="true" t="shared" si="2" ref="D17:M17">D13+D14</f>
        <v>0</v>
      </c>
      <c r="E17" s="432">
        <f t="shared" si="2"/>
        <v>497</v>
      </c>
      <c r="F17" s="432">
        <f t="shared" si="2"/>
        <v>1969</v>
      </c>
      <c r="G17" s="432">
        <f t="shared" si="2"/>
        <v>0</v>
      </c>
      <c r="H17" s="432">
        <f t="shared" si="2"/>
        <v>-38</v>
      </c>
      <c r="I17" s="432">
        <f t="shared" si="2"/>
        <v>4258</v>
      </c>
      <c r="J17" s="432">
        <f t="shared" si="2"/>
        <v>0</v>
      </c>
      <c r="K17" s="432">
        <f t="shared" si="2"/>
        <v>0</v>
      </c>
      <c r="L17" s="363">
        <f t="shared" si="1"/>
        <v>31794</v>
      </c>
      <c r="M17" s="433">
        <f t="shared" si="2"/>
        <v>0</v>
      </c>
      <c r="N17" s="110"/>
    </row>
    <row r="18" spans="1:14" ht="1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431</v>
      </c>
      <c r="J18" s="363">
        <f>+'1-Баланс'!G33</f>
        <v>0</v>
      </c>
      <c r="K18" s="364"/>
      <c r="L18" s="363">
        <f t="shared" si="1"/>
        <v>431</v>
      </c>
      <c r="M18" s="417"/>
      <c r="N18" s="110"/>
    </row>
    <row r="19" spans="1:14" ht="1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0.7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0.7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">
      <c r="A31" s="326" t="s">
        <v>501</v>
      </c>
      <c r="B31" s="327" t="s">
        <v>502</v>
      </c>
      <c r="C31" s="432">
        <f>C19+C22+C23+C26+C30+C29+C17+C18</f>
        <v>25108</v>
      </c>
      <c r="D31" s="432">
        <f aca="true" t="shared" si="6" ref="D31:M31">D19+D22+D23+D26+D30+D29+D17+D18</f>
        <v>0</v>
      </c>
      <c r="E31" s="432">
        <f t="shared" si="6"/>
        <v>497</v>
      </c>
      <c r="F31" s="432">
        <f t="shared" si="6"/>
        <v>1969</v>
      </c>
      <c r="G31" s="432">
        <f t="shared" si="6"/>
        <v>0</v>
      </c>
      <c r="H31" s="432">
        <f t="shared" si="6"/>
        <v>-38</v>
      </c>
      <c r="I31" s="432">
        <f t="shared" si="6"/>
        <v>4689</v>
      </c>
      <c r="J31" s="432">
        <f t="shared" si="6"/>
        <v>0</v>
      </c>
      <c r="K31" s="432">
        <f t="shared" si="6"/>
        <v>0</v>
      </c>
      <c r="L31" s="363">
        <f t="shared" si="1"/>
        <v>32225</v>
      </c>
      <c r="M31" s="433">
        <f t="shared" si="6"/>
        <v>0</v>
      </c>
      <c r="N31" s="107"/>
    </row>
    <row r="32" spans="1:14" ht="30.7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1.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1.5" thickBot="1">
      <c r="A34" s="334" t="s">
        <v>507</v>
      </c>
      <c r="B34" s="335" t="s">
        <v>508</v>
      </c>
      <c r="C34" s="366">
        <f aca="true" t="shared" si="7" ref="C34:K34">C31+C32+C33</f>
        <v>25108</v>
      </c>
      <c r="D34" s="366">
        <f t="shared" si="7"/>
        <v>0</v>
      </c>
      <c r="E34" s="366">
        <f t="shared" si="7"/>
        <v>497</v>
      </c>
      <c r="F34" s="366">
        <f t="shared" si="7"/>
        <v>1969</v>
      </c>
      <c r="G34" s="366">
        <f t="shared" si="7"/>
        <v>0</v>
      </c>
      <c r="H34" s="366">
        <f t="shared" si="7"/>
        <v>-38</v>
      </c>
      <c r="I34" s="366">
        <f t="shared" si="7"/>
        <v>4689</v>
      </c>
      <c r="J34" s="366">
        <f t="shared" si="7"/>
        <v>0</v>
      </c>
      <c r="K34" s="366">
        <f t="shared" si="7"/>
        <v>0</v>
      </c>
      <c r="L34" s="430">
        <f t="shared" si="1"/>
        <v>32225</v>
      </c>
      <c r="M34" s="367">
        <f>M31+M32+M33</f>
        <v>0</v>
      </c>
      <c r="N34" s="110"/>
    </row>
    <row r="35" spans="1:14" ht="1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">
      <c r="A38" s="469" t="s">
        <v>668</v>
      </c>
      <c r="B38" s="480">
        <f>pdeReportingDate</f>
        <v>42852</v>
      </c>
      <c r="C38" s="480"/>
      <c r="D38" s="480"/>
      <c r="E38" s="480"/>
      <c r="F38" s="480"/>
      <c r="G38" s="480"/>
      <c r="H38" s="480"/>
      <c r="M38" s="110"/>
    </row>
    <row r="39" spans="1:13" ht="15">
      <c r="A39" s="469"/>
      <c r="B39" s="46"/>
      <c r="C39" s="46"/>
      <c r="D39" s="46"/>
      <c r="E39" s="46"/>
      <c r="F39" s="46"/>
      <c r="G39" s="46"/>
      <c r="H39" s="46"/>
      <c r="M39" s="110"/>
    </row>
    <row r="40" spans="1:13" ht="15">
      <c r="A40" s="470" t="s">
        <v>8</v>
      </c>
      <c r="B40" s="481" t="str">
        <f>authorName</f>
        <v>Мария Лазарова</v>
      </c>
      <c r="C40" s="481"/>
      <c r="D40" s="481"/>
      <c r="E40" s="481"/>
      <c r="F40" s="481"/>
      <c r="G40" s="481"/>
      <c r="H40" s="481"/>
      <c r="M40" s="110"/>
    </row>
    <row r="41" spans="1:13" ht="15">
      <c r="A41" s="470"/>
      <c r="B41" s="67"/>
      <c r="C41" s="67"/>
      <c r="D41" s="67"/>
      <c r="E41" s="67"/>
      <c r="F41" s="67"/>
      <c r="G41" s="67"/>
      <c r="H41" s="67"/>
      <c r="M41" s="110"/>
    </row>
    <row r="42" spans="1:13" ht="15">
      <c r="A42" s="470" t="s">
        <v>614</v>
      </c>
      <c r="B42" s="482"/>
      <c r="C42" s="482"/>
      <c r="D42" s="482"/>
      <c r="E42" s="482"/>
      <c r="F42" s="482"/>
      <c r="G42" s="482"/>
      <c r="H42" s="482"/>
      <c r="M42" s="110"/>
    </row>
    <row r="43" spans="1:13" ht="15" customHeight="1">
      <c r="A43" s="471"/>
      <c r="B43" s="479" t="s">
        <v>683</v>
      </c>
      <c r="C43" s="479"/>
      <c r="D43" s="479"/>
      <c r="E43" s="479"/>
      <c r="F43" s="353"/>
      <c r="G43" s="41"/>
      <c r="H43" s="39"/>
      <c r="M43" s="110"/>
    </row>
    <row r="44" spans="1:13" ht="15">
      <c r="A44" s="471"/>
      <c r="B44" s="479"/>
      <c r="C44" s="479"/>
      <c r="D44" s="479"/>
      <c r="E44" s="479"/>
      <c r="F44" s="353"/>
      <c r="G44" s="41"/>
      <c r="H44" s="39"/>
      <c r="M44" s="110"/>
    </row>
    <row r="45" spans="1:13" ht="15">
      <c r="A45" s="471"/>
      <c r="B45" s="479"/>
      <c r="C45" s="479"/>
      <c r="D45" s="479"/>
      <c r="E45" s="479"/>
      <c r="F45" s="353"/>
      <c r="G45" s="41"/>
      <c r="H45" s="39"/>
      <c r="M45" s="110"/>
    </row>
    <row r="46" spans="1:13" ht="15">
      <c r="A46" s="471"/>
      <c r="B46" s="479"/>
      <c r="C46" s="479"/>
      <c r="D46" s="479"/>
      <c r="E46" s="479"/>
      <c r="F46" s="353"/>
      <c r="G46" s="41"/>
      <c r="H46" s="39"/>
      <c r="M46" s="110"/>
    </row>
    <row r="47" spans="1:13" ht="15">
      <c r="A47" s="471"/>
      <c r="B47" s="479"/>
      <c r="C47" s="479"/>
      <c r="D47" s="479"/>
      <c r="E47" s="479"/>
      <c r="F47" s="353"/>
      <c r="G47" s="41"/>
      <c r="H47" s="39"/>
      <c r="M47" s="110"/>
    </row>
    <row r="48" spans="1:13" ht="15">
      <c r="A48" s="471"/>
      <c r="B48" s="479"/>
      <c r="C48" s="479"/>
      <c r="D48" s="479"/>
      <c r="E48" s="479"/>
      <c r="F48" s="353"/>
      <c r="G48" s="41"/>
      <c r="H48" s="39"/>
      <c r="M48" s="110"/>
    </row>
    <row r="49" spans="1:13" ht="15">
      <c r="A49" s="471"/>
      <c r="B49" s="479"/>
      <c r="C49" s="479"/>
      <c r="D49" s="479"/>
      <c r="E49" s="479"/>
      <c r="F49" s="353"/>
      <c r="G49" s="41"/>
      <c r="H49" s="39"/>
      <c r="M49" s="110"/>
    </row>
    <row r="50" ht="15">
      <c r="M50" s="110"/>
    </row>
    <row r="51" ht="15">
      <c r="M51" s="110"/>
    </row>
    <row r="52" ht="15">
      <c r="M52" s="110"/>
    </row>
    <row r="53" ht="15">
      <c r="M53" s="110"/>
    </row>
    <row r="54" ht="15">
      <c r="M54" s="110"/>
    </row>
    <row r="55" ht="15">
      <c r="M55" s="110"/>
    </row>
    <row r="56" ht="15">
      <c r="M56" s="110"/>
    </row>
    <row r="57" ht="15">
      <c r="M57" s="110"/>
    </row>
    <row r="58" ht="15">
      <c r="M58" s="110"/>
    </row>
    <row r="59" ht="15">
      <c r="M59" s="110"/>
    </row>
    <row r="60" ht="15">
      <c r="M60" s="110"/>
    </row>
    <row r="61" ht="15">
      <c r="M61" s="110"/>
    </row>
    <row r="62" ht="15">
      <c r="M62" s="110"/>
    </row>
    <row r="63" ht="15">
      <c r="M63" s="110"/>
    </row>
    <row r="64" ht="15">
      <c r="M64" s="110"/>
    </row>
    <row r="65" ht="15">
      <c r="M65" s="110"/>
    </row>
    <row r="66" ht="15">
      <c r="M66" s="110"/>
    </row>
    <row r="67" ht="15">
      <c r="M67" s="110"/>
    </row>
    <row r="68" ht="15">
      <c r="M68" s="110"/>
    </row>
    <row r="69" ht="15">
      <c r="M69" s="110"/>
    </row>
    <row r="70" ht="15">
      <c r="M70" s="110"/>
    </row>
    <row r="71" ht="15">
      <c r="M71" s="110"/>
    </row>
    <row r="72" ht="15">
      <c r="M72" s="110"/>
    </row>
    <row r="73" ht="15">
      <c r="M73" s="110"/>
    </row>
    <row r="74" ht="15">
      <c r="M74" s="110"/>
    </row>
    <row r="75" ht="15">
      <c r="M75" s="110"/>
    </row>
    <row r="76" ht="15">
      <c r="M76" s="110"/>
    </row>
    <row r="77" ht="15">
      <c r="M77" s="110"/>
    </row>
    <row r="78" ht="15">
      <c r="M78" s="110"/>
    </row>
    <row r="79" ht="15">
      <c r="M79" s="110"/>
    </row>
    <row r="80" ht="15">
      <c r="M80" s="110"/>
    </row>
    <row r="81" ht="15">
      <c r="M81" s="110"/>
    </row>
    <row r="82" ht="15">
      <c r="M82" s="110"/>
    </row>
    <row r="83" ht="15">
      <c r="M83" s="110"/>
    </row>
    <row r="84" ht="15">
      <c r="M84" s="110"/>
    </row>
    <row r="85" ht="15">
      <c r="M85" s="110"/>
    </row>
    <row r="86" ht="15">
      <c r="M86" s="110"/>
    </row>
    <row r="87" ht="15">
      <c r="M87" s="110"/>
    </row>
    <row r="88" ht="15">
      <c r="M88" s="110"/>
    </row>
    <row r="89" ht="15">
      <c r="M89" s="110"/>
    </row>
    <row r="90" ht="15">
      <c r="M90" s="110"/>
    </row>
    <row r="91" ht="15">
      <c r="M91" s="110"/>
    </row>
    <row r="92" ht="15">
      <c r="M92" s="110"/>
    </row>
    <row r="93" ht="15">
      <c r="M93" s="110"/>
    </row>
    <row r="94" ht="15">
      <c r="M94" s="110"/>
    </row>
    <row r="95" ht="15">
      <c r="M95" s="110"/>
    </row>
    <row r="96" ht="15">
      <c r="M96" s="110"/>
    </row>
    <row r="97" ht="15">
      <c r="M97" s="110"/>
    </row>
    <row r="98" ht="15">
      <c r="M98" s="110"/>
    </row>
    <row r="99" ht="15">
      <c r="M99" s="110"/>
    </row>
    <row r="100" ht="15">
      <c r="M100" s="110"/>
    </row>
    <row r="101" ht="15">
      <c r="M101" s="110"/>
    </row>
    <row r="102" ht="15">
      <c r="M102" s="110"/>
    </row>
    <row r="103" ht="15">
      <c r="M103" s="110"/>
    </row>
    <row r="104" ht="15">
      <c r="M104" s="110"/>
    </row>
    <row r="105" ht="15">
      <c r="M105" s="110"/>
    </row>
    <row r="106" ht="15">
      <c r="M106" s="110"/>
    </row>
    <row r="107" ht="15">
      <c r="M107" s="110"/>
    </row>
    <row r="108" ht="15">
      <c r="M108" s="110"/>
    </row>
    <row r="109" ht="15">
      <c r="M109" s="110"/>
    </row>
    <row r="110" ht="15">
      <c r="M110" s="110"/>
    </row>
    <row r="111" ht="15">
      <c r="M111" s="110"/>
    </row>
    <row r="112" ht="15">
      <c r="M112" s="110"/>
    </row>
    <row r="113" ht="15">
      <c r="M113" s="110"/>
    </row>
    <row r="114" ht="15">
      <c r="M114" s="110"/>
    </row>
    <row r="115" ht="15">
      <c r="M115" s="110"/>
    </row>
    <row r="116" ht="15">
      <c r="M116" s="110"/>
    </row>
    <row r="117" ht="15">
      <c r="M117" s="110"/>
    </row>
    <row r="118" ht="15">
      <c r="M118" s="110"/>
    </row>
    <row r="119" ht="15">
      <c r="M119" s="110"/>
    </row>
    <row r="120" ht="15">
      <c r="M120" s="110"/>
    </row>
    <row r="121" ht="15">
      <c r="M121" s="110"/>
    </row>
    <row r="122" ht="15">
      <c r="M122" s="110"/>
    </row>
    <row r="123" ht="15">
      <c r="M123" s="110"/>
    </row>
    <row r="124" ht="15">
      <c r="M124" s="110"/>
    </row>
    <row r="125" ht="15">
      <c r="M125" s="110"/>
    </row>
    <row r="126" ht="15">
      <c r="M126" s="110"/>
    </row>
    <row r="127" ht="15">
      <c r="M127" s="110"/>
    </row>
    <row r="128" ht="15">
      <c r="M128" s="110"/>
    </row>
    <row r="129" ht="15">
      <c r="M129" s="110"/>
    </row>
    <row r="130" ht="15">
      <c r="M130" s="110"/>
    </row>
    <row r="131" ht="15">
      <c r="M131" s="110"/>
    </row>
    <row r="132" ht="15">
      <c r="M132" s="110"/>
    </row>
    <row r="133" ht="15">
      <c r="M133" s="110"/>
    </row>
    <row r="134" ht="15">
      <c r="M134" s="110"/>
    </row>
    <row r="135" ht="15">
      <c r="M135" s="110"/>
    </row>
    <row r="136" ht="15">
      <c r="M136" s="110"/>
    </row>
    <row r="137" ht="15">
      <c r="M137" s="110"/>
    </row>
    <row r="138" ht="15">
      <c r="M138" s="110"/>
    </row>
    <row r="139" ht="15">
      <c r="M139" s="110"/>
    </row>
    <row r="140" ht="15">
      <c r="M140" s="110"/>
    </row>
    <row r="141" ht="15">
      <c r="M141" s="110"/>
    </row>
    <row r="142" ht="15">
      <c r="M142" s="110"/>
    </row>
    <row r="143" ht="15">
      <c r="M143" s="110"/>
    </row>
    <row r="144" ht="15">
      <c r="M144" s="110"/>
    </row>
    <row r="145" ht="15">
      <c r="M145" s="110"/>
    </row>
    <row r="146" ht="15">
      <c r="M146" s="110"/>
    </row>
    <row r="147" ht="15">
      <c r="M147" s="110"/>
    </row>
    <row r="148" ht="15">
      <c r="M148" s="110"/>
    </row>
    <row r="149" ht="15">
      <c r="M149" s="110"/>
    </row>
    <row r="150" ht="15">
      <c r="M150" s="110"/>
    </row>
    <row r="151" ht="15">
      <c r="M151" s="110"/>
    </row>
    <row r="152" ht="15">
      <c r="M152" s="110"/>
    </row>
    <row r="153" ht="15">
      <c r="M153" s="110"/>
    </row>
    <row r="154" ht="15">
      <c r="M154" s="110"/>
    </row>
    <row r="155" ht="15">
      <c r="M155" s="110"/>
    </row>
    <row r="156" ht="15">
      <c r="M156" s="110"/>
    </row>
    <row r="157" ht="15">
      <c r="M157" s="110"/>
    </row>
    <row r="158" ht="15">
      <c r="M158" s="110"/>
    </row>
    <row r="159" ht="15">
      <c r="M159" s="110"/>
    </row>
    <row r="160" ht="15">
      <c r="M160" s="110"/>
    </row>
    <row r="161" ht="15">
      <c r="M161" s="110"/>
    </row>
    <row r="162" ht="15">
      <c r="M162" s="110"/>
    </row>
    <row r="163" ht="15">
      <c r="M163" s="110"/>
    </row>
    <row r="164" ht="15">
      <c r="M164" s="110"/>
    </row>
    <row r="165" ht="15">
      <c r="M165" s="110"/>
    </row>
    <row r="166" ht="15">
      <c r="M166" s="110"/>
    </row>
    <row r="167" ht="15">
      <c r="M167" s="110"/>
    </row>
    <row r="168" ht="15">
      <c r="M168" s="110"/>
    </row>
    <row r="169" ht="15">
      <c r="M169" s="110"/>
    </row>
    <row r="170" ht="15">
      <c r="M170" s="110"/>
    </row>
    <row r="171" ht="15">
      <c r="M171" s="110"/>
    </row>
    <row r="172" ht="15">
      <c r="M172" s="110"/>
    </row>
    <row r="173" ht="15">
      <c r="M173" s="110"/>
    </row>
    <row r="174" ht="15">
      <c r="M174" s="110"/>
    </row>
    <row r="175" ht="15">
      <c r="M175" s="110"/>
    </row>
    <row r="176" ht="15">
      <c r="M176" s="110"/>
    </row>
    <row r="177" ht="15">
      <c r="M177" s="110"/>
    </row>
    <row r="178" ht="15">
      <c r="M178" s="110"/>
    </row>
    <row r="179" ht="15">
      <c r="M179" s="110"/>
    </row>
    <row r="180" ht="15">
      <c r="M180" s="110"/>
    </row>
    <row r="181" ht="15">
      <c r="M181" s="110"/>
    </row>
    <row r="182" ht="15">
      <c r="M182" s="110"/>
    </row>
    <row r="183" ht="15">
      <c r="M183" s="110"/>
    </row>
    <row r="184" ht="15">
      <c r="M184" s="110"/>
    </row>
    <row r="185" ht="15">
      <c r="M185" s="110"/>
    </row>
    <row r="186" ht="15">
      <c r="M186" s="110"/>
    </row>
    <row r="187" ht="15">
      <c r="M187" s="110"/>
    </row>
    <row r="188" ht="15">
      <c r="M188" s="110"/>
    </row>
    <row r="189" ht="15">
      <c r="M189" s="110"/>
    </row>
    <row r="190" ht="15">
      <c r="M190" s="110"/>
    </row>
    <row r="191" ht="15">
      <c r="M191" s="110"/>
    </row>
    <row r="192" ht="15">
      <c r="M192" s="110"/>
    </row>
    <row r="193" ht="15">
      <c r="M193" s="110"/>
    </row>
    <row r="194" ht="15">
      <c r="M194" s="110"/>
    </row>
    <row r="195" ht="15">
      <c r="M195" s="110"/>
    </row>
    <row r="196" ht="15">
      <c r="M196" s="110"/>
    </row>
    <row r="197" ht="15">
      <c r="M197" s="110"/>
    </row>
    <row r="198" ht="15">
      <c r="M198" s="110"/>
    </row>
    <row r="199" ht="15">
      <c r="M199" s="110"/>
    </row>
    <row r="200" ht="15">
      <c r="M200" s="110"/>
    </row>
    <row r="201" ht="15">
      <c r="M201" s="110"/>
    </row>
    <row r="202" ht="15">
      <c r="M202" s="110"/>
    </row>
    <row r="203" ht="15">
      <c r="M203" s="110"/>
    </row>
    <row r="204" ht="15">
      <c r="M204" s="110"/>
    </row>
    <row r="205" ht="15">
      <c r="M205" s="110"/>
    </row>
    <row r="206" ht="15">
      <c r="M206" s="110"/>
    </row>
    <row r="207" ht="15">
      <c r="M207" s="110"/>
    </row>
    <row r="208" ht="15">
      <c r="M208" s="110"/>
    </row>
    <row r="209" ht="15">
      <c r="M209" s="110"/>
    </row>
    <row r="210" ht="15">
      <c r="M210" s="110"/>
    </row>
    <row r="211" ht="15">
      <c r="M211" s="110"/>
    </row>
    <row r="212" ht="15">
      <c r="M212" s="110"/>
    </row>
    <row r="213" ht="15">
      <c r="M213" s="110"/>
    </row>
    <row r="214" ht="15">
      <c r="M214" s="110"/>
    </row>
    <row r="215" ht="15">
      <c r="M215" s="110"/>
    </row>
    <row r="216" ht="15">
      <c r="M216" s="110"/>
    </row>
    <row r="217" ht="15">
      <c r="M217" s="110"/>
    </row>
    <row r="218" ht="15">
      <c r="M218" s="110"/>
    </row>
    <row r="219" ht="15">
      <c r="M219" s="110"/>
    </row>
    <row r="220" ht="15">
      <c r="M220" s="110"/>
    </row>
    <row r="221" ht="15">
      <c r="M221" s="110"/>
    </row>
    <row r="222" ht="15">
      <c r="M222" s="110"/>
    </row>
    <row r="223" ht="15">
      <c r="M223" s="110"/>
    </row>
    <row r="224" ht="15">
      <c r="M224" s="110"/>
    </row>
    <row r="225" ht="15">
      <c r="M225" s="110"/>
    </row>
    <row r="226" ht="15">
      <c r="M226" s="110"/>
    </row>
    <row r="227" ht="15">
      <c r="M227" s="110"/>
    </row>
    <row r="228" ht="15">
      <c r="M228" s="110"/>
    </row>
    <row r="229" ht="15">
      <c r="M229" s="110"/>
    </row>
    <row r="230" ht="15">
      <c r="M230" s="110"/>
    </row>
    <row r="231" ht="15">
      <c r="M231" s="110"/>
    </row>
    <row r="232" ht="15">
      <c r="M232" s="110"/>
    </row>
    <row r="233" ht="15">
      <c r="M233" s="110"/>
    </row>
    <row r="234" ht="15">
      <c r="M234" s="110"/>
    </row>
    <row r="235" ht="15">
      <c r="M235" s="110"/>
    </row>
    <row r="236" ht="15">
      <c r="M236" s="110"/>
    </row>
    <row r="237" ht="15">
      <c r="M237" s="110"/>
    </row>
    <row r="238" ht="15">
      <c r="M238" s="110"/>
    </row>
    <row r="239" ht="15">
      <c r="M239" s="110"/>
    </row>
    <row r="240" ht="15">
      <c r="M240" s="110"/>
    </row>
    <row r="241" ht="15">
      <c r="M241" s="110"/>
    </row>
    <row r="242" ht="15">
      <c r="M242" s="110"/>
    </row>
    <row r="243" ht="15">
      <c r="M243" s="110"/>
    </row>
    <row r="244" ht="15">
      <c r="M244" s="110"/>
    </row>
    <row r="245" ht="15">
      <c r="M245" s="110"/>
    </row>
    <row r="246" ht="15">
      <c r="M246" s="110"/>
    </row>
    <row r="247" ht="15">
      <c r="M247" s="110"/>
    </row>
    <row r="248" ht="15">
      <c r="M248" s="110"/>
    </row>
    <row r="249" ht="15">
      <c r="M249" s="110"/>
    </row>
    <row r="250" ht="15">
      <c r="M250" s="110"/>
    </row>
    <row r="251" ht="15">
      <c r="M251" s="110"/>
    </row>
    <row r="252" ht="15">
      <c r="M252" s="110"/>
    </row>
    <row r="253" ht="15">
      <c r="M253" s="110"/>
    </row>
    <row r="254" ht="15">
      <c r="M254" s="110"/>
    </row>
    <row r="255" ht="15">
      <c r="M255" s="110"/>
    </row>
    <row r="256" ht="15">
      <c r="M256" s="110"/>
    </row>
    <row r="257" ht="15">
      <c r="M257" s="110"/>
    </row>
    <row r="258" ht="15">
      <c r="M258" s="110"/>
    </row>
    <row r="259" ht="15">
      <c r="M259" s="110"/>
    </row>
    <row r="260" ht="15">
      <c r="M260" s="110"/>
    </row>
    <row r="261" ht="15">
      <c r="M261" s="110"/>
    </row>
    <row r="262" ht="15">
      <c r="M262" s="110"/>
    </row>
    <row r="263" ht="15">
      <c r="M263" s="110"/>
    </row>
    <row r="264" ht="15">
      <c r="M264" s="110"/>
    </row>
    <row r="265" ht="15">
      <c r="M265" s="110"/>
    </row>
    <row r="266" ht="15">
      <c r="M266" s="110"/>
    </row>
    <row r="267" ht="15">
      <c r="M267" s="110"/>
    </row>
    <row r="268" ht="15">
      <c r="M268" s="110"/>
    </row>
    <row r="269" ht="15">
      <c r="M269" s="110"/>
    </row>
    <row r="270" ht="15">
      <c r="M270" s="110"/>
    </row>
    <row r="271" ht="15">
      <c r="M271" s="110"/>
    </row>
    <row r="272" ht="15">
      <c r="M272" s="110"/>
    </row>
    <row r="273" ht="15">
      <c r="M273" s="110"/>
    </row>
    <row r="274" ht="15">
      <c r="M274" s="110"/>
    </row>
    <row r="275" ht="15">
      <c r="M275" s="110"/>
    </row>
    <row r="276" ht="15">
      <c r="M276" s="110"/>
    </row>
    <row r="277" ht="15">
      <c r="M277" s="110"/>
    </row>
    <row r="278" ht="15">
      <c r="M278" s="110"/>
    </row>
    <row r="279" ht="15">
      <c r="M279" s="110"/>
    </row>
    <row r="280" ht="15">
      <c r="M280" s="110"/>
    </row>
    <row r="281" ht="15">
      <c r="M281" s="110"/>
    </row>
    <row r="282" ht="15">
      <c r="M282" s="110"/>
    </row>
    <row r="283" ht="15">
      <c r="M283" s="110"/>
    </row>
    <row r="284" ht="15">
      <c r="M284" s="110"/>
    </row>
    <row r="285" ht="15">
      <c r="M285" s="110"/>
    </row>
    <row r="286" ht="15">
      <c r="M286" s="110"/>
    </row>
    <row r="287" ht="15">
      <c r="M287" s="110"/>
    </row>
    <row r="288" ht="15">
      <c r="M288" s="110"/>
    </row>
    <row r="289" ht="15">
      <c r="M289" s="110"/>
    </row>
    <row r="290" ht="15">
      <c r="M290" s="110"/>
    </row>
    <row r="291" ht="15">
      <c r="M291" s="110"/>
    </row>
    <row r="292" ht="15">
      <c r="M292" s="110"/>
    </row>
    <row r="293" ht="15">
      <c r="M293" s="110"/>
    </row>
    <row r="294" ht="15">
      <c r="M294" s="110"/>
    </row>
    <row r="295" ht="15">
      <c r="M295" s="110"/>
    </row>
    <row r="296" ht="15">
      <c r="M296" s="110"/>
    </row>
    <row r="297" ht="15">
      <c r="M297" s="110"/>
    </row>
    <row r="298" ht="15">
      <c r="M298" s="110"/>
    </row>
    <row r="299" ht="15">
      <c r="M299" s="110"/>
    </row>
    <row r="300" ht="15">
      <c r="M300" s="110"/>
    </row>
    <row r="301" ht="15">
      <c r="M301" s="110"/>
    </row>
    <row r="302" ht="15">
      <c r="M302" s="110"/>
    </row>
    <row r="303" ht="15">
      <c r="M303" s="110"/>
    </row>
    <row r="304" ht="15">
      <c r="M304" s="110"/>
    </row>
    <row r="305" ht="15">
      <c r="M305" s="110"/>
    </row>
    <row r="306" ht="15">
      <c r="M306" s="110"/>
    </row>
    <row r="307" ht="15">
      <c r="M307" s="110"/>
    </row>
    <row r="308" ht="15">
      <c r="M308" s="110"/>
    </row>
    <row r="309" ht="15">
      <c r="M309" s="110"/>
    </row>
    <row r="310" ht="15">
      <c r="M310" s="110"/>
    </row>
    <row r="311" ht="15">
      <c r="M311" s="110"/>
    </row>
    <row r="312" ht="15">
      <c r="M312" s="110"/>
    </row>
    <row r="313" ht="15">
      <c r="M313" s="110"/>
    </row>
    <row r="314" ht="15">
      <c r="M314" s="110"/>
    </row>
    <row r="315" ht="15">
      <c r="M315" s="110"/>
    </row>
    <row r="316" ht="15">
      <c r="M316" s="110"/>
    </row>
    <row r="317" ht="15">
      <c r="M317" s="110"/>
    </row>
    <row r="318" ht="15">
      <c r="M318" s="110"/>
    </row>
    <row r="319" ht="15">
      <c r="M319" s="110"/>
    </row>
    <row r="320" ht="15">
      <c r="M320" s="110"/>
    </row>
    <row r="321" ht="15">
      <c r="M321" s="110"/>
    </row>
    <row r="322" ht="15">
      <c r="M322" s="110"/>
    </row>
    <row r="323" ht="15">
      <c r="M323" s="110"/>
    </row>
    <row r="324" ht="15">
      <c r="M324" s="110"/>
    </row>
    <row r="325" ht="15">
      <c r="M325" s="110"/>
    </row>
    <row r="326" ht="15">
      <c r="M326" s="110"/>
    </row>
    <row r="327" ht="15">
      <c r="M327" s="110"/>
    </row>
    <row r="328" ht="15">
      <c r="M328" s="110"/>
    </row>
    <row r="329" ht="15">
      <c r="M329" s="110"/>
    </row>
    <row r="330" ht="15">
      <c r="M330" s="110"/>
    </row>
    <row r="331" ht="15">
      <c r="M331" s="110"/>
    </row>
    <row r="332" ht="15">
      <c r="M332" s="110"/>
    </row>
    <row r="333" ht="15">
      <c r="M333" s="110"/>
    </row>
    <row r="334" ht="15">
      <c r="M334" s="110"/>
    </row>
    <row r="335" ht="15">
      <c r="M335" s="110"/>
    </row>
    <row r="336" ht="15">
      <c r="M336" s="110"/>
    </row>
    <row r="337" ht="15">
      <c r="M337" s="110"/>
    </row>
    <row r="338" ht="15">
      <c r="M338" s="110"/>
    </row>
    <row r="339" ht="15">
      <c r="M339" s="110"/>
    </row>
    <row r="340" ht="15">
      <c r="M340" s="110"/>
    </row>
    <row r="341" ht="15">
      <c r="M341" s="110"/>
    </row>
    <row r="342" ht="15">
      <c r="M342" s="110"/>
    </row>
    <row r="343" ht="15">
      <c r="M343" s="110"/>
    </row>
    <row r="344" ht="15">
      <c r="M344" s="110"/>
    </row>
    <row r="345" ht="15">
      <c r="M345" s="110"/>
    </row>
    <row r="346" ht="15">
      <c r="M346" s="110"/>
    </row>
    <row r="347" ht="15">
      <c r="M347" s="110"/>
    </row>
    <row r="348" ht="15">
      <c r="M348" s="110"/>
    </row>
    <row r="349" ht="15">
      <c r="M349" s="110"/>
    </row>
    <row r="350" ht="15">
      <c r="M350" s="110"/>
    </row>
    <row r="351" ht="15">
      <c r="M351" s="110"/>
    </row>
    <row r="352" ht="15">
      <c r="M352" s="110"/>
    </row>
    <row r="353" ht="15">
      <c r="M353" s="110"/>
    </row>
    <row r="354" ht="15">
      <c r="M354" s="110"/>
    </row>
    <row r="355" ht="15">
      <c r="M355" s="110"/>
    </row>
    <row r="356" ht="15">
      <c r="M356" s="110"/>
    </row>
    <row r="357" ht="15">
      <c r="M357" s="110"/>
    </row>
    <row r="358" ht="15">
      <c r="M358" s="110"/>
    </row>
    <row r="359" ht="15">
      <c r="M359" s="110"/>
    </row>
    <row r="360" ht="15">
      <c r="M360" s="110"/>
    </row>
    <row r="361" ht="15">
      <c r="M361" s="110"/>
    </row>
    <row r="362" ht="15">
      <c r="M362" s="110"/>
    </row>
    <row r="363" ht="15">
      <c r="M363" s="110"/>
    </row>
    <row r="364" ht="15">
      <c r="M364" s="110"/>
    </row>
    <row r="365" ht="15">
      <c r="M365" s="110"/>
    </row>
    <row r="366" ht="15">
      <c r="M366" s="110"/>
    </row>
    <row r="367" ht="15">
      <c r="M367" s="110"/>
    </row>
    <row r="368" ht="15">
      <c r="M368" s="110"/>
    </row>
    <row r="369" ht="15">
      <c r="M369" s="110"/>
    </row>
    <row r="370" ht="15">
      <c r="M370" s="110"/>
    </row>
    <row r="371" ht="15">
      <c r="M371" s="110"/>
    </row>
    <row r="372" ht="15">
      <c r="M372" s="110"/>
    </row>
    <row r="373" ht="15">
      <c r="M373" s="110"/>
    </row>
    <row r="374" ht="15">
      <c r="M374" s="110"/>
    </row>
    <row r="375" ht="15">
      <c r="M375" s="110"/>
    </row>
    <row r="376" ht="15">
      <c r="M376" s="110"/>
    </row>
    <row r="377" ht="15">
      <c r="M377" s="110"/>
    </row>
    <row r="378" ht="15">
      <c r="M378" s="110"/>
    </row>
    <row r="379" ht="15">
      <c r="M379" s="110"/>
    </row>
    <row r="380" ht="15">
      <c r="M380" s="110"/>
    </row>
    <row r="381" ht="15">
      <c r="M381" s="110"/>
    </row>
    <row r="382" ht="15">
      <c r="M382" s="110"/>
    </row>
    <row r="383" ht="15">
      <c r="M383" s="110"/>
    </row>
    <row r="384" ht="15">
      <c r="M384" s="110"/>
    </row>
    <row r="385" ht="15">
      <c r="M385" s="110"/>
    </row>
    <row r="386" ht="15">
      <c r="M386" s="110"/>
    </row>
    <row r="387" ht="15">
      <c r="M387" s="110"/>
    </row>
    <row r="388" ht="15">
      <c r="M388" s="110"/>
    </row>
    <row r="389" ht="15">
      <c r="M389" s="110"/>
    </row>
    <row r="390" ht="15">
      <c r="M390" s="110"/>
    </row>
    <row r="391" ht="15">
      <c r="M391" s="110"/>
    </row>
    <row r="392" ht="15">
      <c r="M392" s="110"/>
    </row>
    <row r="393" ht="15">
      <c r="M393" s="110"/>
    </row>
    <row r="394" ht="15">
      <c r="M394" s="110"/>
    </row>
    <row r="395" ht="15">
      <c r="M395" s="110"/>
    </row>
    <row r="396" ht="15">
      <c r="M396" s="110"/>
    </row>
    <row r="397" ht="15">
      <c r="M397" s="110"/>
    </row>
    <row r="398" ht="15">
      <c r="M398" s="110"/>
    </row>
    <row r="399" ht="15">
      <c r="M399" s="110"/>
    </row>
    <row r="400" ht="15">
      <c r="M400" s="110"/>
    </row>
    <row r="401" ht="15">
      <c r="M401" s="110"/>
    </row>
    <row r="402" ht="15">
      <c r="M402" s="110"/>
    </row>
    <row r="403" ht="15">
      <c r="M403" s="110"/>
    </row>
    <row r="404" ht="15">
      <c r="M404" s="110"/>
    </row>
    <row r="405" ht="15">
      <c r="M405" s="110"/>
    </row>
    <row r="406" ht="15">
      <c r="M406" s="110"/>
    </row>
    <row r="407" ht="15">
      <c r="M407" s="110"/>
    </row>
    <row r="408" ht="15">
      <c r="M408" s="110"/>
    </row>
    <row r="409" ht="15">
      <c r="M409" s="110"/>
    </row>
    <row r="410" ht="15">
      <c r="M410" s="110"/>
    </row>
    <row r="411" ht="15">
      <c r="M411" s="110"/>
    </row>
    <row r="412" ht="15">
      <c r="M412" s="110"/>
    </row>
    <row r="413" ht="15">
      <c r="M413" s="110"/>
    </row>
    <row r="414" ht="15">
      <c r="M414" s="110"/>
    </row>
    <row r="415" ht="15">
      <c r="M415" s="110"/>
    </row>
    <row r="416" ht="15">
      <c r="M416" s="110"/>
    </row>
    <row r="417" ht="15">
      <c r="M417" s="110"/>
    </row>
    <row r="418" ht="15">
      <c r="M418" s="110"/>
    </row>
    <row r="419" ht="15">
      <c r="M419" s="110"/>
    </row>
    <row r="420" ht="15">
      <c r="M420" s="110"/>
    </row>
    <row r="421" ht="15">
      <c r="M421" s="110"/>
    </row>
    <row r="422" ht="15">
      <c r="M422" s="110"/>
    </row>
    <row r="423" ht="15">
      <c r="M423" s="110"/>
    </row>
    <row r="424" ht="15">
      <c r="M424" s="110"/>
    </row>
    <row r="425" ht="15">
      <c r="M425" s="110"/>
    </row>
    <row r="426" ht="15">
      <c r="M426" s="110"/>
    </row>
    <row r="427" ht="15">
      <c r="M427" s="110"/>
    </row>
    <row r="428" ht="15">
      <c r="M428" s="110"/>
    </row>
    <row r="429" ht="15">
      <c r="M429" s="110"/>
    </row>
    <row r="430" ht="15">
      <c r="M430" s="110"/>
    </row>
    <row r="431" ht="15">
      <c r="M431" s="110"/>
    </row>
    <row r="432" ht="15">
      <c r="M432" s="110"/>
    </row>
    <row r="433" ht="15">
      <c r="M433" s="110"/>
    </row>
    <row r="434" ht="15">
      <c r="M434" s="110"/>
    </row>
    <row r="435" ht="15">
      <c r="M435" s="110"/>
    </row>
    <row r="436" ht="15">
      <c r="M436" s="110"/>
    </row>
    <row r="437" ht="15">
      <c r="M437" s="110"/>
    </row>
    <row r="438" ht="15">
      <c r="M438" s="110"/>
    </row>
    <row r="439" ht="15">
      <c r="M439" s="110"/>
    </row>
    <row r="440" ht="15">
      <c r="M440" s="110"/>
    </row>
    <row r="441" ht="15">
      <c r="M441" s="110"/>
    </row>
    <row r="442" ht="15">
      <c r="M442" s="110"/>
    </row>
    <row r="443" ht="15">
      <c r="M443" s="110"/>
    </row>
    <row r="444" ht="15">
      <c r="M444" s="110"/>
    </row>
    <row r="445" ht="15">
      <c r="M445" s="110"/>
    </row>
    <row r="446" ht="15">
      <c r="M446" s="110"/>
    </row>
    <row r="447" ht="15">
      <c r="M447" s="110"/>
    </row>
    <row r="448" ht="15">
      <c r="M448" s="110"/>
    </row>
    <row r="449" ht="15">
      <c r="M449" s="110"/>
    </row>
    <row r="450" ht="15">
      <c r="M450" s="110"/>
    </row>
    <row r="451" ht="15">
      <c r="M451" s="110"/>
    </row>
    <row r="452" ht="15">
      <c r="M452" s="110"/>
    </row>
    <row r="453" ht="15">
      <c r="M453" s="110"/>
    </row>
    <row r="454" ht="15">
      <c r="M454" s="110"/>
    </row>
    <row r="455" ht="15">
      <c r="M455" s="110"/>
    </row>
    <row r="456" ht="15">
      <c r="M456" s="110"/>
    </row>
    <row r="457" ht="15">
      <c r="M457" s="110"/>
    </row>
    <row r="458" ht="15">
      <c r="M458" s="110"/>
    </row>
    <row r="459" ht="15">
      <c r="M459" s="110"/>
    </row>
    <row r="460" ht="15">
      <c r="M460" s="110"/>
    </row>
    <row r="461" ht="15">
      <c r="M461" s="110"/>
    </row>
    <row r="462" ht="15">
      <c r="M462" s="110"/>
    </row>
    <row r="463" ht="15">
      <c r="M463" s="110"/>
    </row>
    <row r="464" ht="15">
      <c r="M464" s="110"/>
    </row>
    <row r="465" ht="15">
      <c r="M465" s="110"/>
    </row>
    <row r="466" ht="15">
      <c r="M466" s="110"/>
    </row>
    <row r="467" ht="15">
      <c r="M467" s="110"/>
    </row>
    <row r="468" ht="15">
      <c r="M468" s="110"/>
    </row>
    <row r="469" ht="15">
      <c r="M469" s="110"/>
    </row>
    <row r="470" ht="15">
      <c r="M470" s="110"/>
    </row>
    <row r="471" ht="15">
      <c r="M471" s="110"/>
    </row>
    <row r="472" ht="15">
      <c r="M472" s="110"/>
    </row>
    <row r="473" ht="15">
      <c r="M473" s="110"/>
    </row>
    <row r="474" ht="15">
      <c r="M474" s="110"/>
    </row>
    <row r="475" ht="15">
      <c r="M475" s="110"/>
    </row>
    <row r="476" ht="15">
      <c r="M476" s="110"/>
    </row>
    <row r="477" ht="15">
      <c r="M477" s="110"/>
    </row>
    <row r="478" ht="15">
      <c r="M478" s="110"/>
    </row>
    <row r="479" ht="15">
      <c r="M479" s="110"/>
    </row>
    <row r="480" ht="15">
      <c r="M480" s="110"/>
    </row>
    <row r="481" ht="15">
      <c r="M481" s="110"/>
    </row>
    <row r="482" ht="15">
      <c r="M482" s="110"/>
    </row>
    <row r="483" ht="15">
      <c r="M483" s="110"/>
    </row>
    <row r="484" ht="15">
      <c r="M484" s="110"/>
    </row>
    <row r="485" ht="15">
      <c r="M485" s="110"/>
    </row>
    <row r="486" ht="15">
      <c r="M486" s="110"/>
    </row>
    <row r="487" ht="15">
      <c r="M487" s="110"/>
    </row>
    <row r="488" ht="15">
      <c r="M488" s="110"/>
    </row>
    <row r="489" ht="15">
      <c r="M489" s="110"/>
    </row>
    <row r="490" ht="15">
      <c r="M490" s="110"/>
    </row>
    <row r="491" ht="15">
      <c r="M491" s="110"/>
    </row>
    <row r="492" ht="15">
      <c r="M492" s="110"/>
    </row>
    <row r="493" ht="15">
      <c r="M493" s="110"/>
    </row>
    <row r="494" ht="15">
      <c r="M494" s="110"/>
    </row>
    <row r="495" ht="15">
      <c r="M495" s="110"/>
    </row>
    <row r="496" ht="15">
      <c r="M496" s="110"/>
    </row>
    <row r="497" ht="15">
      <c r="M497" s="110"/>
    </row>
    <row r="498" ht="15">
      <c r="M498" s="110"/>
    </row>
    <row r="499" ht="15">
      <c r="M499" s="110"/>
    </row>
    <row r="500" ht="15">
      <c r="M500" s="110"/>
    </row>
    <row r="501" ht="15">
      <c r="M501" s="110"/>
    </row>
    <row r="502" ht="15">
      <c r="M502" s="110"/>
    </row>
    <row r="503" ht="15">
      <c r="M503" s="110"/>
    </row>
    <row r="504" ht="15">
      <c r="M504" s="110"/>
    </row>
    <row r="505" ht="15">
      <c r="M505" s="110"/>
    </row>
    <row r="506" ht="15">
      <c r="M506" s="110"/>
    </row>
    <row r="507" ht="15">
      <c r="M507" s="110"/>
    </row>
    <row r="508" ht="15">
      <c r="M508" s="110"/>
    </row>
    <row r="509" ht="15">
      <c r="M509" s="110"/>
    </row>
    <row r="510" ht="15">
      <c r="M510" s="110"/>
    </row>
    <row r="511" ht="15">
      <c r="M511" s="110"/>
    </row>
    <row r="512" ht="15">
      <c r="M512" s="110"/>
    </row>
    <row r="513" ht="15">
      <c r="M513" s="110"/>
    </row>
    <row r="514" ht="15">
      <c r="M514" s="110"/>
    </row>
    <row r="515" ht="15">
      <c r="M515" s="110"/>
    </row>
    <row r="516" ht="15">
      <c r="M516" s="110"/>
    </row>
    <row r="517" ht="15">
      <c r="M517" s="110"/>
    </row>
    <row r="518" ht="15">
      <c r="M518" s="110"/>
    </row>
    <row r="519" ht="15">
      <c r="M519" s="110"/>
    </row>
    <row r="520" ht="15">
      <c r="M520" s="110"/>
    </row>
    <row r="521" ht="15">
      <c r="M521" s="110"/>
    </row>
    <row r="522" ht="15">
      <c r="M522" s="110"/>
    </row>
    <row r="523" ht="15">
      <c r="M523" s="110"/>
    </row>
    <row r="524" ht="15">
      <c r="M524" s="110"/>
    </row>
    <row r="525" ht="15">
      <c r="M525" s="110"/>
    </row>
    <row r="526" ht="15">
      <c r="M526" s="110"/>
    </row>
    <row r="527" ht="15">
      <c r="M527" s="110"/>
    </row>
    <row r="528" ht="15">
      <c r="M528" s="110"/>
    </row>
    <row r="529" ht="15">
      <c r="M529" s="110"/>
    </row>
    <row r="530" ht="15">
      <c r="M530" s="110"/>
    </row>
    <row r="531" ht="15">
      <c r="M531" s="110"/>
    </row>
    <row r="532" ht="15">
      <c r="M532" s="110"/>
    </row>
    <row r="533" ht="15">
      <c r="M533" s="110"/>
    </row>
    <row r="534" ht="15">
      <c r="M534" s="110"/>
    </row>
    <row r="535" ht="1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44:E44"/>
    <mergeCell ref="B45:E45"/>
    <mergeCell ref="B38:H38"/>
    <mergeCell ref="B40:H40"/>
    <mergeCell ref="B42:H42"/>
    <mergeCell ref="B43:E43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zoomScale="75" zoomScaleNormal="75" zoomScaleSheetLayoutView="70" zoomScalePageLayoutView="0" workbookViewId="0" topLeftCell="A1">
      <selection activeCell="A1" sqref="A1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">
      <c r="A1" s="19" t="s">
        <v>547</v>
      </c>
      <c r="B1" s="47"/>
      <c r="C1" s="42"/>
      <c r="D1" s="28"/>
      <c r="E1" s="97"/>
    </row>
    <row r="2" spans="2:5" ht="15">
      <c r="B2" s="282"/>
      <c r="C2" s="55"/>
      <c r="D2" s="54"/>
      <c r="E2" s="101"/>
    </row>
    <row r="3" spans="1:5" ht="15">
      <c r="A3" s="63" t="str">
        <f>CONCATENATE("на ",UPPER(pdeName))</f>
        <v>на ЕЛХИМ - ИСКРА  АД</v>
      </c>
      <c r="B3" s="47"/>
      <c r="C3" s="42"/>
      <c r="D3" s="22"/>
      <c r="E3" s="101"/>
    </row>
    <row r="4" spans="1:4" ht="15">
      <c r="A4" s="63" t="str">
        <f>CONCATENATE("ЕИК по БУЛСТАТ: ",pdeBulstat)</f>
        <v>ЕИК по БУЛСТАТ: 112013939</v>
      </c>
      <c r="B4" s="38"/>
      <c r="C4" s="23"/>
      <c r="D4" s="22"/>
    </row>
    <row r="5" spans="1:6" ht="15">
      <c r="A5" s="63" t="str">
        <f>CONCATENATE("към ",TEXT(endDate,"dd.mm.yyyy")," г.")</f>
        <v>към 31.03.2017 г.</v>
      </c>
      <c r="B5" s="28"/>
      <c r="C5" s="62"/>
      <c r="D5" s="62"/>
      <c r="E5" s="94"/>
      <c r="F5" s="95"/>
    </row>
    <row r="6" spans="1:6" ht="15">
      <c r="A6" s="48"/>
      <c r="B6" s="14"/>
      <c r="E6" s="94"/>
      <c r="F6" s="96"/>
    </row>
    <row r="7" spans="1:6" ht="15">
      <c r="A7" s="49"/>
      <c r="B7" s="14"/>
      <c r="E7" s="50"/>
      <c r="F7" s="33" t="s">
        <v>545</v>
      </c>
    </row>
    <row r="8" spans="1:15" s="100" customFormat="1" ht="78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">
      <c r="A10" s="293" t="s">
        <v>517</v>
      </c>
      <c r="B10" s="294"/>
      <c r="C10" s="262"/>
      <c r="D10" s="262"/>
      <c r="E10" s="262"/>
      <c r="F10" s="262"/>
    </row>
    <row r="11" spans="1:6" ht="15">
      <c r="A11" s="295" t="s">
        <v>518</v>
      </c>
      <c r="B11" s="290"/>
      <c r="C11" s="262"/>
      <c r="D11" s="262"/>
      <c r="E11" s="262"/>
      <c r="F11" s="262"/>
    </row>
    <row r="12" spans="1:6" ht="15">
      <c r="A12" s="457">
        <v>1</v>
      </c>
      <c r="B12" s="458"/>
      <c r="C12" s="79"/>
      <c r="D12" s="79"/>
      <c r="E12" s="79"/>
      <c r="F12" s="260">
        <f>C12-E12</f>
        <v>0</v>
      </c>
    </row>
    <row r="13" spans="1:6" ht="15">
      <c r="A13" s="457">
        <v>2</v>
      </c>
      <c r="B13" s="458"/>
      <c r="C13" s="79"/>
      <c r="D13" s="79"/>
      <c r="E13" s="79"/>
      <c r="F13" s="260">
        <f aca="true" t="shared" si="0" ref="F13:F26">C13-E13</f>
        <v>0</v>
      </c>
    </row>
    <row r="14" spans="1:6" ht="15">
      <c r="A14" s="457">
        <v>3</v>
      </c>
      <c r="B14" s="458"/>
      <c r="C14" s="79"/>
      <c r="D14" s="79"/>
      <c r="E14" s="79"/>
      <c r="F14" s="260">
        <f t="shared" si="0"/>
        <v>0</v>
      </c>
    </row>
    <row r="15" spans="1:6" ht="15">
      <c r="A15" s="457">
        <v>4</v>
      </c>
      <c r="B15" s="458"/>
      <c r="C15" s="79"/>
      <c r="D15" s="79"/>
      <c r="E15" s="79"/>
      <c r="F15" s="260">
        <f t="shared" si="0"/>
        <v>0</v>
      </c>
    </row>
    <row r="16" spans="1:6" ht="15">
      <c r="A16" s="457">
        <v>5</v>
      </c>
      <c r="B16" s="458"/>
      <c r="C16" s="79"/>
      <c r="D16" s="79"/>
      <c r="E16" s="79"/>
      <c r="F16" s="260">
        <f t="shared" si="0"/>
        <v>0</v>
      </c>
    </row>
    <row r="17" spans="1:6" ht="15">
      <c r="A17" s="457">
        <v>6</v>
      </c>
      <c r="B17" s="458"/>
      <c r="C17" s="79"/>
      <c r="D17" s="79"/>
      <c r="E17" s="79"/>
      <c r="F17" s="260">
        <f t="shared" si="0"/>
        <v>0</v>
      </c>
    </row>
    <row r="18" spans="1:6" ht="15">
      <c r="A18" s="457">
        <v>7</v>
      </c>
      <c r="B18" s="458"/>
      <c r="C18" s="79"/>
      <c r="D18" s="79"/>
      <c r="E18" s="79"/>
      <c r="F18" s="260">
        <f t="shared" si="0"/>
        <v>0</v>
      </c>
    </row>
    <row r="19" spans="1:6" ht="15">
      <c r="A19" s="457">
        <v>8</v>
      </c>
      <c r="B19" s="458"/>
      <c r="C19" s="79"/>
      <c r="D19" s="79"/>
      <c r="E19" s="79"/>
      <c r="F19" s="260">
        <f t="shared" si="0"/>
        <v>0</v>
      </c>
    </row>
    <row r="20" spans="1:6" ht="15">
      <c r="A20" s="457">
        <v>9</v>
      </c>
      <c r="B20" s="458"/>
      <c r="C20" s="79"/>
      <c r="D20" s="79"/>
      <c r="E20" s="79"/>
      <c r="F20" s="260">
        <f t="shared" si="0"/>
        <v>0</v>
      </c>
    </row>
    <row r="21" spans="1:6" ht="15">
      <c r="A21" s="457">
        <v>10</v>
      </c>
      <c r="B21" s="458"/>
      <c r="C21" s="79"/>
      <c r="D21" s="79"/>
      <c r="E21" s="79"/>
      <c r="F21" s="260">
        <f t="shared" si="0"/>
        <v>0</v>
      </c>
    </row>
    <row r="22" spans="1:6" ht="15">
      <c r="A22" s="457">
        <v>11</v>
      </c>
      <c r="B22" s="458"/>
      <c r="C22" s="79"/>
      <c r="D22" s="79"/>
      <c r="E22" s="79"/>
      <c r="F22" s="260">
        <f t="shared" si="0"/>
        <v>0</v>
      </c>
    </row>
    <row r="23" spans="1:6" ht="15">
      <c r="A23" s="457">
        <v>12</v>
      </c>
      <c r="B23" s="458"/>
      <c r="C23" s="79"/>
      <c r="D23" s="79"/>
      <c r="E23" s="79"/>
      <c r="F23" s="260">
        <f t="shared" si="0"/>
        <v>0</v>
      </c>
    </row>
    <row r="24" spans="1:6" ht="15">
      <c r="A24" s="457">
        <v>13</v>
      </c>
      <c r="B24" s="458"/>
      <c r="C24" s="79"/>
      <c r="D24" s="79"/>
      <c r="E24" s="79"/>
      <c r="F24" s="260">
        <f t="shared" si="0"/>
        <v>0</v>
      </c>
    </row>
    <row r="25" spans="1:6" ht="15">
      <c r="A25" s="457">
        <v>14</v>
      </c>
      <c r="B25" s="458"/>
      <c r="C25" s="79"/>
      <c r="D25" s="79"/>
      <c r="E25" s="79"/>
      <c r="F25" s="260">
        <f t="shared" si="0"/>
        <v>0</v>
      </c>
    </row>
    <row r="26" spans="1:6" ht="15">
      <c r="A26" s="457">
        <v>15</v>
      </c>
      <c r="B26" s="458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">
      <c r="A29" s="457">
        <v>1</v>
      </c>
      <c r="B29" s="458"/>
      <c r="C29" s="79"/>
      <c r="D29" s="79"/>
      <c r="E29" s="79"/>
      <c r="F29" s="260">
        <f>C29-E29</f>
        <v>0</v>
      </c>
    </row>
    <row r="30" spans="1:6" ht="15">
      <c r="A30" s="457">
        <v>2</v>
      </c>
      <c r="B30" s="458"/>
      <c r="C30" s="79"/>
      <c r="D30" s="79"/>
      <c r="E30" s="79"/>
      <c r="F30" s="260">
        <f aca="true" t="shared" si="1" ref="F30:F43">C30-E30</f>
        <v>0</v>
      </c>
    </row>
    <row r="31" spans="1:6" ht="15">
      <c r="A31" s="457">
        <v>3</v>
      </c>
      <c r="B31" s="458"/>
      <c r="C31" s="79"/>
      <c r="D31" s="79"/>
      <c r="E31" s="79"/>
      <c r="F31" s="260">
        <f t="shared" si="1"/>
        <v>0</v>
      </c>
    </row>
    <row r="32" spans="1:6" ht="15">
      <c r="A32" s="457">
        <v>4</v>
      </c>
      <c r="B32" s="458"/>
      <c r="C32" s="79"/>
      <c r="D32" s="79"/>
      <c r="E32" s="79"/>
      <c r="F32" s="260">
        <f t="shared" si="1"/>
        <v>0</v>
      </c>
    </row>
    <row r="33" spans="1:6" ht="15">
      <c r="A33" s="457">
        <v>5</v>
      </c>
      <c r="B33" s="458"/>
      <c r="C33" s="79"/>
      <c r="D33" s="79"/>
      <c r="E33" s="79"/>
      <c r="F33" s="260">
        <f t="shared" si="1"/>
        <v>0</v>
      </c>
    </row>
    <row r="34" spans="1:6" ht="15">
      <c r="A34" s="457">
        <v>6</v>
      </c>
      <c r="B34" s="458"/>
      <c r="C34" s="79"/>
      <c r="D34" s="79"/>
      <c r="E34" s="79"/>
      <c r="F34" s="260">
        <f t="shared" si="1"/>
        <v>0</v>
      </c>
    </row>
    <row r="35" spans="1:6" ht="15">
      <c r="A35" s="457">
        <v>7</v>
      </c>
      <c r="B35" s="458"/>
      <c r="C35" s="79"/>
      <c r="D35" s="79"/>
      <c r="E35" s="79"/>
      <c r="F35" s="260">
        <f t="shared" si="1"/>
        <v>0</v>
      </c>
    </row>
    <row r="36" spans="1:6" ht="15">
      <c r="A36" s="457">
        <v>8</v>
      </c>
      <c r="B36" s="458"/>
      <c r="C36" s="79"/>
      <c r="D36" s="79"/>
      <c r="E36" s="79"/>
      <c r="F36" s="260">
        <f t="shared" si="1"/>
        <v>0</v>
      </c>
    </row>
    <row r="37" spans="1:6" ht="15">
      <c r="A37" s="457">
        <v>9</v>
      </c>
      <c r="B37" s="458"/>
      <c r="C37" s="79"/>
      <c r="D37" s="79"/>
      <c r="E37" s="79"/>
      <c r="F37" s="260">
        <f t="shared" si="1"/>
        <v>0</v>
      </c>
    </row>
    <row r="38" spans="1:6" ht="15">
      <c r="A38" s="457">
        <v>10</v>
      </c>
      <c r="B38" s="458"/>
      <c r="C38" s="79"/>
      <c r="D38" s="79"/>
      <c r="E38" s="79"/>
      <c r="F38" s="260">
        <f t="shared" si="1"/>
        <v>0</v>
      </c>
    </row>
    <row r="39" spans="1:6" ht="15">
      <c r="A39" s="457">
        <v>11</v>
      </c>
      <c r="B39" s="458"/>
      <c r="C39" s="79"/>
      <c r="D39" s="79"/>
      <c r="E39" s="79"/>
      <c r="F39" s="260">
        <f t="shared" si="1"/>
        <v>0</v>
      </c>
    </row>
    <row r="40" spans="1:6" ht="15">
      <c r="A40" s="457">
        <v>12</v>
      </c>
      <c r="B40" s="458"/>
      <c r="C40" s="79"/>
      <c r="D40" s="79"/>
      <c r="E40" s="79"/>
      <c r="F40" s="260">
        <f t="shared" si="1"/>
        <v>0</v>
      </c>
    </row>
    <row r="41" spans="1:6" ht="15">
      <c r="A41" s="457">
        <v>13</v>
      </c>
      <c r="B41" s="458"/>
      <c r="C41" s="79"/>
      <c r="D41" s="79"/>
      <c r="E41" s="79"/>
      <c r="F41" s="260">
        <f t="shared" si="1"/>
        <v>0</v>
      </c>
    </row>
    <row r="42" spans="1:6" ht="15">
      <c r="A42" s="457">
        <v>14</v>
      </c>
      <c r="B42" s="458"/>
      <c r="C42" s="79"/>
      <c r="D42" s="79"/>
      <c r="E42" s="79"/>
      <c r="F42" s="260">
        <f t="shared" si="1"/>
        <v>0</v>
      </c>
    </row>
    <row r="43" spans="1:6" ht="15">
      <c r="A43" s="457">
        <v>15</v>
      </c>
      <c r="B43" s="458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">
      <c r="A45" s="295" t="s">
        <v>522</v>
      </c>
      <c r="B45" s="298"/>
      <c r="C45" s="299"/>
      <c r="D45" s="262"/>
      <c r="E45" s="262"/>
      <c r="F45" s="262"/>
    </row>
    <row r="46" spans="1:6" ht="15">
      <c r="A46" s="457">
        <v>1</v>
      </c>
      <c r="B46" s="458"/>
      <c r="C46" s="79"/>
      <c r="D46" s="79"/>
      <c r="E46" s="79"/>
      <c r="F46" s="260">
        <f>C46-E46</f>
        <v>0</v>
      </c>
    </row>
    <row r="47" spans="1:6" ht="15">
      <c r="A47" s="457">
        <v>2</v>
      </c>
      <c r="B47" s="458"/>
      <c r="C47" s="79"/>
      <c r="D47" s="79"/>
      <c r="E47" s="79"/>
      <c r="F47" s="260">
        <f aca="true" t="shared" si="2" ref="F47:F60">C47-E47</f>
        <v>0</v>
      </c>
    </row>
    <row r="48" spans="1:6" ht="15">
      <c r="A48" s="457">
        <v>3</v>
      </c>
      <c r="B48" s="458"/>
      <c r="C48" s="79"/>
      <c r="D48" s="79"/>
      <c r="E48" s="79"/>
      <c r="F48" s="260">
        <f t="shared" si="2"/>
        <v>0</v>
      </c>
    </row>
    <row r="49" spans="1:6" ht="15">
      <c r="A49" s="457">
        <v>4</v>
      </c>
      <c r="B49" s="458"/>
      <c r="C49" s="79"/>
      <c r="D49" s="79"/>
      <c r="E49" s="79"/>
      <c r="F49" s="260">
        <f t="shared" si="2"/>
        <v>0</v>
      </c>
    </row>
    <row r="50" spans="1:6" ht="15">
      <c r="A50" s="457">
        <v>5</v>
      </c>
      <c r="B50" s="458"/>
      <c r="C50" s="79"/>
      <c r="D50" s="79"/>
      <c r="E50" s="79"/>
      <c r="F50" s="260">
        <f t="shared" si="2"/>
        <v>0</v>
      </c>
    </row>
    <row r="51" spans="1:6" ht="15">
      <c r="A51" s="457">
        <v>6</v>
      </c>
      <c r="B51" s="458"/>
      <c r="C51" s="79"/>
      <c r="D51" s="79"/>
      <c r="E51" s="79"/>
      <c r="F51" s="260">
        <f t="shared" si="2"/>
        <v>0</v>
      </c>
    </row>
    <row r="52" spans="1:6" ht="15">
      <c r="A52" s="457">
        <v>7</v>
      </c>
      <c r="B52" s="458"/>
      <c r="C52" s="79"/>
      <c r="D52" s="79"/>
      <c r="E52" s="79"/>
      <c r="F52" s="260">
        <f t="shared" si="2"/>
        <v>0</v>
      </c>
    </row>
    <row r="53" spans="1:6" ht="15">
      <c r="A53" s="457">
        <v>8</v>
      </c>
      <c r="B53" s="458"/>
      <c r="C53" s="79"/>
      <c r="D53" s="79"/>
      <c r="E53" s="79"/>
      <c r="F53" s="260">
        <f t="shared" si="2"/>
        <v>0</v>
      </c>
    </row>
    <row r="54" spans="1:6" ht="15">
      <c r="A54" s="457">
        <v>9</v>
      </c>
      <c r="B54" s="458"/>
      <c r="C54" s="79"/>
      <c r="D54" s="79"/>
      <c r="E54" s="79"/>
      <c r="F54" s="260">
        <f t="shared" si="2"/>
        <v>0</v>
      </c>
    </row>
    <row r="55" spans="1:6" ht="15">
      <c r="A55" s="457">
        <v>10</v>
      </c>
      <c r="B55" s="458"/>
      <c r="C55" s="79"/>
      <c r="D55" s="79"/>
      <c r="E55" s="79"/>
      <c r="F55" s="260">
        <f t="shared" si="2"/>
        <v>0</v>
      </c>
    </row>
    <row r="56" spans="1:6" ht="15">
      <c r="A56" s="457">
        <v>11</v>
      </c>
      <c r="B56" s="458"/>
      <c r="C56" s="79"/>
      <c r="D56" s="79"/>
      <c r="E56" s="79"/>
      <c r="F56" s="260">
        <f t="shared" si="2"/>
        <v>0</v>
      </c>
    </row>
    <row r="57" spans="1:6" ht="15">
      <c r="A57" s="457">
        <v>12</v>
      </c>
      <c r="B57" s="458"/>
      <c r="C57" s="79"/>
      <c r="D57" s="79"/>
      <c r="E57" s="79"/>
      <c r="F57" s="260">
        <f t="shared" si="2"/>
        <v>0</v>
      </c>
    </row>
    <row r="58" spans="1:6" ht="15">
      <c r="A58" s="457">
        <v>13</v>
      </c>
      <c r="B58" s="458"/>
      <c r="C58" s="79"/>
      <c r="D58" s="79"/>
      <c r="E58" s="79"/>
      <c r="F58" s="260">
        <f t="shared" si="2"/>
        <v>0</v>
      </c>
    </row>
    <row r="59" spans="1:6" ht="15">
      <c r="A59" s="457">
        <v>14</v>
      </c>
      <c r="B59" s="458"/>
      <c r="C59" s="79"/>
      <c r="D59" s="79"/>
      <c r="E59" s="79"/>
      <c r="F59" s="260">
        <f t="shared" si="2"/>
        <v>0</v>
      </c>
    </row>
    <row r="60" spans="1:6" ht="15">
      <c r="A60" s="457">
        <v>15</v>
      </c>
      <c r="B60" s="458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">
      <c r="A63" s="457" t="s">
        <v>693</v>
      </c>
      <c r="B63" s="458"/>
      <c r="C63" s="79">
        <v>1</v>
      </c>
      <c r="D63" s="79">
        <v>0</v>
      </c>
      <c r="E63" s="79"/>
      <c r="F63" s="260">
        <f>C63-E63</f>
        <v>1</v>
      </c>
    </row>
    <row r="64" spans="1:6" ht="15">
      <c r="A64" s="457" t="s">
        <v>694</v>
      </c>
      <c r="B64" s="458"/>
      <c r="C64" s="79">
        <v>1963</v>
      </c>
      <c r="D64" s="79">
        <v>6.44</v>
      </c>
      <c r="E64" s="79"/>
      <c r="F64" s="260">
        <f aca="true" t="shared" si="3" ref="F64:F77">C64-E64</f>
        <v>1963</v>
      </c>
    </row>
    <row r="65" spans="1:6" ht="15">
      <c r="A65" s="457">
        <v>3</v>
      </c>
      <c r="B65" s="458"/>
      <c r="C65" s="79"/>
      <c r="D65" s="79"/>
      <c r="E65" s="79"/>
      <c r="F65" s="260">
        <f t="shared" si="3"/>
        <v>0</v>
      </c>
    </row>
    <row r="66" spans="1:6" ht="15">
      <c r="A66" s="457">
        <v>4</v>
      </c>
      <c r="B66" s="458"/>
      <c r="C66" s="79"/>
      <c r="D66" s="79"/>
      <c r="E66" s="79"/>
      <c r="F66" s="260">
        <f t="shared" si="3"/>
        <v>0</v>
      </c>
    </row>
    <row r="67" spans="1:6" ht="15">
      <c r="A67" s="457">
        <v>5</v>
      </c>
      <c r="B67" s="458"/>
      <c r="C67" s="79"/>
      <c r="D67" s="79"/>
      <c r="E67" s="79"/>
      <c r="F67" s="260">
        <f t="shared" si="3"/>
        <v>0</v>
      </c>
    </row>
    <row r="68" spans="1:6" ht="15">
      <c r="A68" s="457">
        <v>6</v>
      </c>
      <c r="B68" s="458"/>
      <c r="C68" s="79"/>
      <c r="D68" s="79"/>
      <c r="E68" s="79"/>
      <c r="F68" s="260">
        <f t="shared" si="3"/>
        <v>0</v>
      </c>
    </row>
    <row r="69" spans="1:6" ht="15">
      <c r="A69" s="457">
        <v>7</v>
      </c>
      <c r="B69" s="458"/>
      <c r="C69" s="79"/>
      <c r="D69" s="79"/>
      <c r="E69" s="79"/>
      <c r="F69" s="260">
        <f t="shared" si="3"/>
        <v>0</v>
      </c>
    </row>
    <row r="70" spans="1:6" ht="15">
      <c r="A70" s="457">
        <v>8</v>
      </c>
      <c r="B70" s="458"/>
      <c r="C70" s="79"/>
      <c r="D70" s="79"/>
      <c r="E70" s="79"/>
      <c r="F70" s="260">
        <f t="shared" si="3"/>
        <v>0</v>
      </c>
    </row>
    <row r="71" spans="1:6" ht="15">
      <c r="A71" s="457">
        <v>9</v>
      </c>
      <c r="B71" s="458"/>
      <c r="C71" s="79"/>
      <c r="D71" s="79"/>
      <c r="E71" s="79"/>
      <c r="F71" s="260">
        <f t="shared" si="3"/>
        <v>0</v>
      </c>
    </row>
    <row r="72" spans="1:6" ht="15">
      <c r="A72" s="457">
        <v>10</v>
      </c>
      <c r="B72" s="458"/>
      <c r="C72" s="79"/>
      <c r="D72" s="79"/>
      <c r="E72" s="79"/>
      <c r="F72" s="260">
        <f t="shared" si="3"/>
        <v>0</v>
      </c>
    </row>
    <row r="73" spans="1:6" ht="15">
      <c r="A73" s="457">
        <v>11</v>
      </c>
      <c r="B73" s="458"/>
      <c r="C73" s="79"/>
      <c r="D73" s="79"/>
      <c r="E73" s="79"/>
      <c r="F73" s="260">
        <f t="shared" si="3"/>
        <v>0</v>
      </c>
    </row>
    <row r="74" spans="1:6" ht="15">
      <c r="A74" s="457">
        <v>12</v>
      </c>
      <c r="B74" s="458"/>
      <c r="C74" s="79"/>
      <c r="D74" s="79"/>
      <c r="E74" s="79"/>
      <c r="F74" s="260">
        <f t="shared" si="3"/>
        <v>0</v>
      </c>
    </row>
    <row r="75" spans="1:6" ht="15">
      <c r="A75" s="457">
        <v>13</v>
      </c>
      <c r="B75" s="458"/>
      <c r="C75" s="79"/>
      <c r="D75" s="79"/>
      <c r="E75" s="79"/>
      <c r="F75" s="260">
        <f t="shared" si="3"/>
        <v>0</v>
      </c>
    </row>
    <row r="76" spans="1:6" ht="15">
      <c r="A76" s="457">
        <v>14</v>
      </c>
      <c r="B76" s="458"/>
      <c r="C76" s="79"/>
      <c r="D76" s="79"/>
      <c r="E76" s="79"/>
      <c r="F76" s="260">
        <f t="shared" si="3"/>
        <v>0</v>
      </c>
    </row>
    <row r="77" spans="1:6" ht="15">
      <c r="A77" s="457">
        <v>15</v>
      </c>
      <c r="B77" s="458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1964</v>
      </c>
      <c r="D78" s="263"/>
      <c r="E78" s="263">
        <f>SUM(E63:E77)</f>
        <v>0</v>
      </c>
      <c r="F78" s="263">
        <f>SUM(F63:F77)</f>
        <v>1964</v>
      </c>
    </row>
    <row r="79" spans="1:6" ht="15.75">
      <c r="A79" s="300" t="s">
        <v>527</v>
      </c>
      <c r="B79" s="297" t="s">
        <v>528</v>
      </c>
      <c r="C79" s="263">
        <f>C78+C61+C44+C27</f>
        <v>1964</v>
      </c>
      <c r="D79" s="263"/>
      <c r="E79" s="263">
        <f>E78+E61+E44+E27</f>
        <v>0</v>
      </c>
      <c r="F79" s="263">
        <f>F78+F61+F44+F27</f>
        <v>1964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">
      <c r="A82" s="457">
        <v>1</v>
      </c>
      <c r="B82" s="458"/>
      <c r="C82" s="79"/>
      <c r="D82" s="79"/>
      <c r="E82" s="79"/>
      <c r="F82" s="260">
        <f>C82-E82</f>
        <v>0</v>
      </c>
    </row>
    <row r="83" spans="1:6" ht="15">
      <c r="A83" s="457">
        <v>2</v>
      </c>
      <c r="B83" s="458"/>
      <c r="C83" s="79"/>
      <c r="D83" s="79"/>
      <c r="E83" s="79"/>
      <c r="F83" s="260">
        <f aca="true" t="shared" si="4" ref="F83:F96">C83-E83</f>
        <v>0</v>
      </c>
    </row>
    <row r="84" spans="1:6" ht="15">
      <c r="A84" s="457">
        <v>3</v>
      </c>
      <c r="B84" s="458"/>
      <c r="C84" s="79"/>
      <c r="D84" s="79"/>
      <c r="E84" s="79"/>
      <c r="F84" s="260">
        <f t="shared" si="4"/>
        <v>0</v>
      </c>
    </row>
    <row r="85" spans="1:6" ht="15">
      <c r="A85" s="457">
        <v>4</v>
      </c>
      <c r="B85" s="458"/>
      <c r="C85" s="79"/>
      <c r="D85" s="79"/>
      <c r="E85" s="79"/>
      <c r="F85" s="260">
        <f t="shared" si="4"/>
        <v>0</v>
      </c>
    </row>
    <row r="86" spans="1:6" ht="15">
      <c r="A86" s="457">
        <v>5</v>
      </c>
      <c r="B86" s="458"/>
      <c r="C86" s="79"/>
      <c r="D86" s="79"/>
      <c r="E86" s="79"/>
      <c r="F86" s="260">
        <f t="shared" si="4"/>
        <v>0</v>
      </c>
    </row>
    <row r="87" spans="1:6" ht="15">
      <c r="A87" s="457">
        <v>6</v>
      </c>
      <c r="B87" s="458"/>
      <c r="C87" s="79"/>
      <c r="D87" s="79"/>
      <c r="E87" s="79"/>
      <c r="F87" s="260">
        <f t="shared" si="4"/>
        <v>0</v>
      </c>
    </row>
    <row r="88" spans="1:6" ht="15">
      <c r="A88" s="457">
        <v>7</v>
      </c>
      <c r="B88" s="458"/>
      <c r="C88" s="79"/>
      <c r="D88" s="79"/>
      <c r="E88" s="79"/>
      <c r="F88" s="260">
        <f t="shared" si="4"/>
        <v>0</v>
      </c>
    </row>
    <row r="89" spans="1:6" ht="15">
      <c r="A89" s="457">
        <v>8</v>
      </c>
      <c r="B89" s="458"/>
      <c r="C89" s="79"/>
      <c r="D89" s="79"/>
      <c r="E89" s="79"/>
      <c r="F89" s="260">
        <f t="shared" si="4"/>
        <v>0</v>
      </c>
    </row>
    <row r="90" spans="1:6" ht="15">
      <c r="A90" s="457">
        <v>9</v>
      </c>
      <c r="B90" s="458"/>
      <c r="C90" s="79"/>
      <c r="D90" s="79"/>
      <c r="E90" s="79"/>
      <c r="F90" s="260">
        <f t="shared" si="4"/>
        <v>0</v>
      </c>
    </row>
    <row r="91" spans="1:6" ht="15">
      <c r="A91" s="457">
        <v>10</v>
      </c>
      <c r="B91" s="458"/>
      <c r="C91" s="79"/>
      <c r="D91" s="79"/>
      <c r="E91" s="79"/>
      <c r="F91" s="260">
        <f t="shared" si="4"/>
        <v>0</v>
      </c>
    </row>
    <row r="92" spans="1:6" ht="15">
      <c r="A92" s="457">
        <v>11</v>
      </c>
      <c r="B92" s="458"/>
      <c r="C92" s="79"/>
      <c r="D92" s="79"/>
      <c r="E92" s="79"/>
      <c r="F92" s="260">
        <f t="shared" si="4"/>
        <v>0</v>
      </c>
    </row>
    <row r="93" spans="1:6" ht="15">
      <c r="A93" s="457">
        <v>12</v>
      </c>
      <c r="B93" s="458"/>
      <c r="C93" s="79"/>
      <c r="D93" s="79"/>
      <c r="E93" s="79"/>
      <c r="F93" s="260">
        <f t="shared" si="4"/>
        <v>0</v>
      </c>
    </row>
    <row r="94" spans="1:6" ht="15">
      <c r="A94" s="457">
        <v>13</v>
      </c>
      <c r="B94" s="458"/>
      <c r="C94" s="79"/>
      <c r="D94" s="79"/>
      <c r="E94" s="79"/>
      <c r="F94" s="260">
        <f t="shared" si="4"/>
        <v>0</v>
      </c>
    </row>
    <row r="95" spans="1:6" ht="15">
      <c r="A95" s="457">
        <v>14</v>
      </c>
      <c r="B95" s="458"/>
      <c r="C95" s="79"/>
      <c r="D95" s="79"/>
      <c r="E95" s="79"/>
      <c r="F95" s="260">
        <f t="shared" si="4"/>
        <v>0</v>
      </c>
    </row>
    <row r="96" spans="1:6" ht="15">
      <c r="A96" s="457">
        <v>15</v>
      </c>
      <c r="B96" s="458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">
      <c r="A98" s="295" t="s">
        <v>520</v>
      </c>
      <c r="B98" s="302"/>
      <c r="C98" s="261"/>
      <c r="D98" s="261"/>
      <c r="E98" s="261"/>
      <c r="F98" s="261"/>
    </row>
    <row r="99" spans="1:6" ht="15">
      <c r="A99" s="457">
        <v>1</v>
      </c>
      <c r="B99" s="458"/>
      <c r="C99" s="79"/>
      <c r="D99" s="79"/>
      <c r="E99" s="79"/>
      <c r="F99" s="260">
        <f>C99-E99</f>
        <v>0</v>
      </c>
    </row>
    <row r="100" spans="1:6" ht="15">
      <c r="A100" s="457">
        <v>2</v>
      </c>
      <c r="B100" s="458"/>
      <c r="C100" s="79"/>
      <c r="D100" s="79"/>
      <c r="E100" s="79"/>
      <c r="F100" s="260">
        <f aca="true" t="shared" si="5" ref="F100:F113">C100-E100</f>
        <v>0</v>
      </c>
    </row>
    <row r="101" spans="1:6" ht="15">
      <c r="A101" s="457">
        <v>3</v>
      </c>
      <c r="B101" s="458"/>
      <c r="C101" s="79"/>
      <c r="D101" s="79"/>
      <c r="E101" s="79"/>
      <c r="F101" s="260">
        <f t="shared" si="5"/>
        <v>0</v>
      </c>
    </row>
    <row r="102" spans="1:6" ht="15">
      <c r="A102" s="457">
        <v>4</v>
      </c>
      <c r="B102" s="458"/>
      <c r="C102" s="79"/>
      <c r="D102" s="79"/>
      <c r="E102" s="79"/>
      <c r="F102" s="260">
        <f t="shared" si="5"/>
        <v>0</v>
      </c>
    </row>
    <row r="103" spans="1:6" ht="15">
      <c r="A103" s="457">
        <v>5</v>
      </c>
      <c r="B103" s="458"/>
      <c r="C103" s="79"/>
      <c r="D103" s="79"/>
      <c r="E103" s="79"/>
      <c r="F103" s="260">
        <f t="shared" si="5"/>
        <v>0</v>
      </c>
    </row>
    <row r="104" spans="1:6" ht="15">
      <c r="A104" s="457">
        <v>6</v>
      </c>
      <c r="B104" s="458"/>
      <c r="C104" s="79"/>
      <c r="D104" s="79"/>
      <c r="E104" s="79"/>
      <c r="F104" s="260">
        <f t="shared" si="5"/>
        <v>0</v>
      </c>
    </row>
    <row r="105" spans="1:6" ht="15">
      <c r="A105" s="457">
        <v>7</v>
      </c>
      <c r="B105" s="458"/>
      <c r="C105" s="79"/>
      <c r="D105" s="79"/>
      <c r="E105" s="79"/>
      <c r="F105" s="260">
        <f t="shared" si="5"/>
        <v>0</v>
      </c>
    </row>
    <row r="106" spans="1:6" ht="15">
      <c r="A106" s="457">
        <v>8</v>
      </c>
      <c r="B106" s="458"/>
      <c r="C106" s="79"/>
      <c r="D106" s="79"/>
      <c r="E106" s="79"/>
      <c r="F106" s="260">
        <f t="shared" si="5"/>
        <v>0</v>
      </c>
    </row>
    <row r="107" spans="1:6" ht="15">
      <c r="A107" s="457">
        <v>9</v>
      </c>
      <c r="B107" s="458"/>
      <c r="C107" s="79"/>
      <c r="D107" s="79"/>
      <c r="E107" s="79"/>
      <c r="F107" s="260">
        <f t="shared" si="5"/>
        <v>0</v>
      </c>
    </row>
    <row r="108" spans="1:6" ht="15">
      <c r="A108" s="457">
        <v>10</v>
      </c>
      <c r="B108" s="458"/>
      <c r="C108" s="79"/>
      <c r="D108" s="79"/>
      <c r="E108" s="79"/>
      <c r="F108" s="260">
        <f t="shared" si="5"/>
        <v>0</v>
      </c>
    </row>
    <row r="109" spans="1:6" ht="15">
      <c r="A109" s="457">
        <v>11</v>
      </c>
      <c r="B109" s="458"/>
      <c r="C109" s="79"/>
      <c r="D109" s="79"/>
      <c r="E109" s="79"/>
      <c r="F109" s="260">
        <f t="shared" si="5"/>
        <v>0</v>
      </c>
    </row>
    <row r="110" spans="1:6" ht="15">
      <c r="A110" s="457">
        <v>12</v>
      </c>
      <c r="B110" s="458"/>
      <c r="C110" s="79"/>
      <c r="D110" s="79"/>
      <c r="E110" s="79"/>
      <c r="F110" s="260">
        <f t="shared" si="5"/>
        <v>0</v>
      </c>
    </row>
    <row r="111" spans="1:6" ht="15">
      <c r="A111" s="457">
        <v>13</v>
      </c>
      <c r="B111" s="458"/>
      <c r="C111" s="79"/>
      <c r="D111" s="79"/>
      <c r="E111" s="79"/>
      <c r="F111" s="260">
        <f t="shared" si="5"/>
        <v>0</v>
      </c>
    </row>
    <row r="112" spans="1:6" ht="15">
      <c r="A112" s="457">
        <v>14</v>
      </c>
      <c r="B112" s="458"/>
      <c r="C112" s="79"/>
      <c r="D112" s="79"/>
      <c r="E112" s="79"/>
      <c r="F112" s="260">
        <f t="shared" si="5"/>
        <v>0</v>
      </c>
    </row>
    <row r="113" spans="1:6" ht="15">
      <c r="A113" s="457">
        <v>15</v>
      </c>
      <c r="B113" s="458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">
      <c r="A116" s="457">
        <v>1</v>
      </c>
      <c r="B116" s="458"/>
      <c r="C116" s="79"/>
      <c r="D116" s="79"/>
      <c r="E116" s="79"/>
      <c r="F116" s="260">
        <f>C116-E116</f>
        <v>0</v>
      </c>
    </row>
    <row r="117" spans="1:6" ht="15">
      <c r="A117" s="457">
        <v>2</v>
      </c>
      <c r="B117" s="458"/>
      <c r="C117" s="79"/>
      <c r="D117" s="79"/>
      <c r="E117" s="79"/>
      <c r="F117" s="260">
        <f aca="true" t="shared" si="6" ref="F117:F130">C117-E117</f>
        <v>0</v>
      </c>
    </row>
    <row r="118" spans="1:6" ht="15">
      <c r="A118" s="457">
        <v>3</v>
      </c>
      <c r="B118" s="458"/>
      <c r="C118" s="79"/>
      <c r="D118" s="79"/>
      <c r="E118" s="79"/>
      <c r="F118" s="260">
        <f t="shared" si="6"/>
        <v>0</v>
      </c>
    </row>
    <row r="119" spans="1:6" ht="15">
      <c r="A119" s="457">
        <v>4</v>
      </c>
      <c r="B119" s="458"/>
      <c r="C119" s="79"/>
      <c r="D119" s="79"/>
      <c r="E119" s="79"/>
      <c r="F119" s="260">
        <f t="shared" si="6"/>
        <v>0</v>
      </c>
    </row>
    <row r="120" spans="1:6" ht="15">
      <c r="A120" s="457">
        <v>5</v>
      </c>
      <c r="B120" s="458"/>
      <c r="C120" s="79"/>
      <c r="D120" s="79"/>
      <c r="E120" s="79"/>
      <c r="F120" s="260">
        <f t="shared" si="6"/>
        <v>0</v>
      </c>
    </row>
    <row r="121" spans="1:6" ht="15">
      <c r="A121" s="457">
        <v>6</v>
      </c>
      <c r="B121" s="458"/>
      <c r="C121" s="79"/>
      <c r="D121" s="79"/>
      <c r="E121" s="79"/>
      <c r="F121" s="260">
        <f t="shared" si="6"/>
        <v>0</v>
      </c>
    </row>
    <row r="122" spans="1:6" ht="15">
      <c r="A122" s="457">
        <v>7</v>
      </c>
      <c r="B122" s="458"/>
      <c r="C122" s="79"/>
      <c r="D122" s="79"/>
      <c r="E122" s="79"/>
      <c r="F122" s="260">
        <f t="shared" si="6"/>
        <v>0</v>
      </c>
    </row>
    <row r="123" spans="1:6" ht="15">
      <c r="A123" s="457">
        <v>8</v>
      </c>
      <c r="B123" s="458"/>
      <c r="C123" s="79"/>
      <c r="D123" s="79"/>
      <c r="E123" s="79"/>
      <c r="F123" s="260">
        <f t="shared" si="6"/>
        <v>0</v>
      </c>
    </row>
    <row r="124" spans="1:6" ht="15">
      <c r="A124" s="457">
        <v>9</v>
      </c>
      <c r="B124" s="458"/>
      <c r="C124" s="79"/>
      <c r="D124" s="79"/>
      <c r="E124" s="79"/>
      <c r="F124" s="260">
        <f t="shared" si="6"/>
        <v>0</v>
      </c>
    </row>
    <row r="125" spans="1:6" ht="15">
      <c r="A125" s="457">
        <v>10</v>
      </c>
      <c r="B125" s="458"/>
      <c r="C125" s="79"/>
      <c r="D125" s="79"/>
      <c r="E125" s="79"/>
      <c r="F125" s="260">
        <f t="shared" si="6"/>
        <v>0</v>
      </c>
    </row>
    <row r="126" spans="1:6" ht="15">
      <c r="A126" s="457">
        <v>11</v>
      </c>
      <c r="B126" s="458"/>
      <c r="C126" s="79"/>
      <c r="D126" s="79"/>
      <c r="E126" s="79"/>
      <c r="F126" s="260">
        <f t="shared" si="6"/>
        <v>0</v>
      </c>
    </row>
    <row r="127" spans="1:6" ht="15">
      <c r="A127" s="457">
        <v>12</v>
      </c>
      <c r="B127" s="458"/>
      <c r="C127" s="79"/>
      <c r="D127" s="79"/>
      <c r="E127" s="79"/>
      <c r="F127" s="260">
        <f t="shared" si="6"/>
        <v>0</v>
      </c>
    </row>
    <row r="128" spans="1:6" ht="15">
      <c r="A128" s="457">
        <v>13</v>
      </c>
      <c r="B128" s="458"/>
      <c r="C128" s="79"/>
      <c r="D128" s="79"/>
      <c r="E128" s="79"/>
      <c r="F128" s="260">
        <f t="shared" si="6"/>
        <v>0</v>
      </c>
    </row>
    <row r="129" spans="1:6" ht="15">
      <c r="A129" s="457">
        <v>14</v>
      </c>
      <c r="B129" s="458"/>
      <c r="C129" s="79"/>
      <c r="D129" s="79"/>
      <c r="E129" s="79"/>
      <c r="F129" s="260">
        <f t="shared" si="6"/>
        <v>0</v>
      </c>
    </row>
    <row r="130" spans="1:6" ht="15">
      <c r="A130" s="457">
        <v>15</v>
      </c>
      <c r="B130" s="458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">
      <c r="A133" s="457">
        <v>1</v>
      </c>
      <c r="B133" s="458"/>
      <c r="C133" s="79"/>
      <c r="D133" s="79"/>
      <c r="E133" s="79"/>
      <c r="F133" s="260">
        <f>C133-E133</f>
        <v>0</v>
      </c>
    </row>
    <row r="134" spans="1:6" ht="15">
      <c r="A134" s="457">
        <v>2</v>
      </c>
      <c r="B134" s="458"/>
      <c r="C134" s="79"/>
      <c r="D134" s="79"/>
      <c r="E134" s="79"/>
      <c r="F134" s="260">
        <f aca="true" t="shared" si="7" ref="F134:F147">C134-E134</f>
        <v>0</v>
      </c>
    </row>
    <row r="135" spans="1:6" ht="15">
      <c r="A135" s="457">
        <v>3</v>
      </c>
      <c r="B135" s="458"/>
      <c r="C135" s="79"/>
      <c r="D135" s="79"/>
      <c r="E135" s="79"/>
      <c r="F135" s="260">
        <f t="shared" si="7"/>
        <v>0</v>
      </c>
    </row>
    <row r="136" spans="1:6" ht="15">
      <c r="A136" s="457">
        <v>4</v>
      </c>
      <c r="B136" s="458"/>
      <c r="C136" s="79"/>
      <c r="D136" s="79"/>
      <c r="E136" s="79"/>
      <c r="F136" s="260">
        <f t="shared" si="7"/>
        <v>0</v>
      </c>
    </row>
    <row r="137" spans="1:6" ht="15">
      <c r="A137" s="457">
        <v>5</v>
      </c>
      <c r="B137" s="458"/>
      <c r="C137" s="79"/>
      <c r="D137" s="79"/>
      <c r="E137" s="79"/>
      <c r="F137" s="260">
        <f t="shared" si="7"/>
        <v>0</v>
      </c>
    </row>
    <row r="138" spans="1:6" ht="15">
      <c r="A138" s="457">
        <v>6</v>
      </c>
      <c r="B138" s="458"/>
      <c r="C138" s="79"/>
      <c r="D138" s="79"/>
      <c r="E138" s="79"/>
      <c r="F138" s="260">
        <f t="shared" si="7"/>
        <v>0</v>
      </c>
    </row>
    <row r="139" spans="1:6" ht="15">
      <c r="A139" s="457">
        <v>7</v>
      </c>
      <c r="B139" s="458"/>
      <c r="C139" s="79"/>
      <c r="D139" s="79"/>
      <c r="E139" s="79"/>
      <c r="F139" s="260">
        <f t="shared" si="7"/>
        <v>0</v>
      </c>
    </row>
    <row r="140" spans="1:6" ht="15">
      <c r="A140" s="457">
        <v>8</v>
      </c>
      <c r="B140" s="458"/>
      <c r="C140" s="79"/>
      <c r="D140" s="79"/>
      <c r="E140" s="79"/>
      <c r="F140" s="260">
        <f t="shared" si="7"/>
        <v>0</v>
      </c>
    </row>
    <row r="141" spans="1:6" ht="15">
      <c r="A141" s="457">
        <v>9</v>
      </c>
      <c r="B141" s="458"/>
      <c r="C141" s="79"/>
      <c r="D141" s="79"/>
      <c r="E141" s="79"/>
      <c r="F141" s="260">
        <f t="shared" si="7"/>
        <v>0</v>
      </c>
    </row>
    <row r="142" spans="1:6" ht="15">
      <c r="A142" s="457">
        <v>10</v>
      </c>
      <c r="B142" s="458"/>
      <c r="C142" s="79"/>
      <c r="D142" s="79"/>
      <c r="E142" s="79"/>
      <c r="F142" s="260">
        <f t="shared" si="7"/>
        <v>0</v>
      </c>
    </row>
    <row r="143" spans="1:6" ht="15">
      <c r="A143" s="457">
        <v>11</v>
      </c>
      <c r="B143" s="458"/>
      <c r="C143" s="79"/>
      <c r="D143" s="79"/>
      <c r="E143" s="79"/>
      <c r="F143" s="260">
        <f t="shared" si="7"/>
        <v>0</v>
      </c>
    </row>
    <row r="144" spans="1:6" ht="15">
      <c r="A144" s="457">
        <v>12</v>
      </c>
      <c r="B144" s="458"/>
      <c r="C144" s="79"/>
      <c r="D144" s="79"/>
      <c r="E144" s="79"/>
      <c r="F144" s="260">
        <f t="shared" si="7"/>
        <v>0</v>
      </c>
    </row>
    <row r="145" spans="1:6" ht="15">
      <c r="A145" s="457">
        <v>13</v>
      </c>
      <c r="B145" s="458"/>
      <c r="C145" s="79"/>
      <c r="D145" s="79"/>
      <c r="E145" s="79"/>
      <c r="F145" s="260">
        <f t="shared" si="7"/>
        <v>0</v>
      </c>
    </row>
    <row r="146" spans="1:6" ht="15">
      <c r="A146" s="457">
        <v>14</v>
      </c>
      <c r="B146" s="458"/>
      <c r="C146" s="79"/>
      <c r="D146" s="79"/>
      <c r="E146" s="79"/>
      <c r="F146" s="260">
        <f t="shared" si="7"/>
        <v>0</v>
      </c>
    </row>
    <row r="147" spans="1:6" ht="15">
      <c r="A147" s="457">
        <v>15</v>
      </c>
      <c r="B147" s="458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">
      <c r="A150" s="303"/>
      <c r="B150" s="304"/>
      <c r="C150" s="305"/>
      <c r="D150" s="305"/>
      <c r="E150" s="305"/>
      <c r="F150" s="305"/>
    </row>
    <row r="151" spans="1:8" ht="15">
      <c r="A151" s="469" t="s">
        <v>668</v>
      </c>
      <c r="B151" s="480">
        <f>pdeReportingDate</f>
        <v>42852</v>
      </c>
      <c r="C151" s="480"/>
      <c r="D151" s="480"/>
      <c r="E151" s="480"/>
      <c r="F151" s="480"/>
      <c r="G151" s="480"/>
      <c r="H151" s="480"/>
    </row>
    <row r="152" spans="1:8" ht="15">
      <c r="A152" s="469"/>
      <c r="B152" s="46"/>
      <c r="C152" s="46"/>
      <c r="D152" s="46"/>
      <c r="E152" s="46"/>
      <c r="F152" s="46"/>
      <c r="G152" s="46"/>
      <c r="H152" s="46"/>
    </row>
    <row r="153" spans="1:8" ht="15">
      <c r="A153" s="470" t="s">
        <v>8</v>
      </c>
      <c r="B153" s="481" t="str">
        <f>authorName</f>
        <v>Мария Лазарова</v>
      </c>
      <c r="C153" s="481"/>
      <c r="D153" s="481"/>
      <c r="E153" s="481"/>
      <c r="F153" s="481"/>
      <c r="G153" s="481"/>
      <c r="H153" s="481"/>
    </row>
    <row r="154" spans="1:8" ht="15">
      <c r="A154" s="470"/>
      <c r="B154" s="67"/>
      <c r="C154" s="67"/>
      <c r="D154" s="67"/>
      <c r="E154" s="67"/>
      <c r="F154" s="67"/>
      <c r="G154" s="67"/>
      <c r="H154" s="67"/>
    </row>
    <row r="155" spans="1:8" ht="15">
      <c r="A155" s="470" t="s">
        <v>614</v>
      </c>
      <c r="B155" s="482"/>
      <c r="C155" s="482"/>
      <c r="D155" s="482"/>
      <c r="E155" s="482"/>
      <c r="F155" s="482"/>
      <c r="G155" s="482"/>
      <c r="H155" s="482"/>
    </row>
    <row r="156" spans="1:8" ht="15">
      <c r="A156" s="471"/>
      <c r="B156" s="496" t="str">
        <f>Начална!B17</f>
        <v>инж. Георги Русков</v>
      </c>
      <c r="C156" s="479"/>
      <c r="D156" s="479"/>
      <c r="E156" s="479"/>
      <c r="F156" s="353"/>
      <c r="G156" s="41"/>
      <c r="H156" s="39"/>
    </row>
    <row r="157" spans="1:8" ht="15">
      <c r="A157" s="471"/>
      <c r="B157" s="479"/>
      <c r="C157" s="479"/>
      <c r="D157" s="479"/>
      <c r="E157" s="479"/>
      <c r="F157" s="353"/>
      <c r="G157" s="41"/>
      <c r="H157" s="39"/>
    </row>
    <row r="158" spans="1:8" ht="15">
      <c r="A158" s="471"/>
      <c r="B158" s="479"/>
      <c r="C158" s="479"/>
      <c r="D158" s="479"/>
      <c r="E158" s="479"/>
      <c r="F158" s="353"/>
      <c r="G158" s="41"/>
      <c r="H158" s="39"/>
    </row>
    <row r="159" spans="1:8" ht="15">
      <c r="A159" s="471"/>
      <c r="B159" s="479"/>
      <c r="C159" s="479"/>
      <c r="D159" s="479"/>
      <c r="E159" s="479"/>
      <c r="F159" s="353"/>
      <c r="G159" s="41"/>
      <c r="H159" s="39"/>
    </row>
    <row r="160" spans="1:8" ht="15">
      <c r="A160" s="471"/>
      <c r="B160" s="479"/>
      <c r="C160" s="479"/>
      <c r="D160" s="479"/>
      <c r="E160" s="479"/>
      <c r="F160" s="353"/>
      <c r="G160" s="41"/>
      <c r="H160" s="39"/>
    </row>
    <row r="161" spans="1:8" ht="15">
      <c r="A161" s="471"/>
      <c r="B161" s="479"/>
      <c r="C161" s="479"/>
      <c r="D161" s="479"/>
      <c r="E161" s="479"/>
      <c r="F161" s="353"/>
      <c r="G161" s="41"/>
      <c r="H161" s="39"/>
    </row>
    <row r="162" spans="1:8" ht="15">
      <c r="A162" s="471"/>
      <c r="B162" s="479"/>
      <c r="C162" s="479"/>
      <c r="D162" s="479"/>
      <c r="E162" s="479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7:E157"/>
    <mergeCell ref="B158:E158"/>
    <mergeCell ref="B151:H151"/>
    <mergeCell ref="B153:H153"/>
    <mergeCell ref="B155:H155"/>
    <mergeCell ref="B156:E156"/>
  </mergeCells>
  <printOptions horizontalCentered="1"/>
  <pageMargins left="0.1968503937007874" right="0.1968503937007874" top="0.1968503937007874" bottom="0.1968503937007874" header="0.11811023622047245" footer="0.11811023622047245"/>
  <pageSetup fitToHeight="2" fitToWidth="1" horizontalDpi="300" verticalDpi="300" orientation="portrait" paperSize="9" scale="57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">
      <c r="A2" s="442" t="str">
        <f>CONCATENATE("на информацията, въведена в справките на ",UPPER(pdeName))</f>
        <v>на информацията, въведена в справките на ЕЛХИМ - ИСКРА 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">
      <c r="A3" s="442" t="str">
        <f>CONCATENATE("за периода от ",TEXT(startDate,"dd.mm.yyyy г.")," до ",TEXT(endDate,"dd.mm.yyyy г."))</f>
        <v>за периода от 01.01.2017 г. до 31.03.2017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0" t="s">
        <v>632</v>
      </c>
      <c r="D5" s="451" t="s">
        <v>634</v>
      </c>
      <c r="E5" s="450" t="s">
        <v>633</v>
      </c>
      <c r="F5" s="450" t="s">
        <v>631</v>
      </c>
      <c r="G5" s="449" t="s">
        <v>629</v>
      </c>
    </row>
    <row r="6" spans="1:7" ht="18.75" customHeight="1">
      <c r="A6" s="454" t="s">
        <v>674</v>
      </c>
      <c r="B6" s="446" t="s">
        <v>639</v>
      </c>
      <c r="C6" s="452">
        <f>'1-Баланс'!C95</f>
        <v>35803</v>
      </c>
      <c r="D6" s="453">
        <f aca="true" t="shared" si="0" ref="D6:D15">C6-E6</f>
        <v>0</v>
      </c>
      <c r="E6" s="452">
        <f>'1-Баланс'!G95</f>
        <v>35803</v>
      </c>
      <c r="F6" s="447" t="s">
        <v>640</v>
      </c>
      <c r="G6" s="454" t="s">
        <v>674</v>
      </c>
    </row>
    <row r="7" spans="1:7" ht="18.75" customHeight="1">
      <c r="A7" s="454" t="s">
        <v>674</v>
      </c>
      <c r="B7" s="446" t="s">
        <v>638</v>
      </c>
      <c r="C7" s="452">
        <f>'1-Баланс'!G37</f>
        <v>32225</v>
      </c>
      <c r="D7" s="453">
        <f t="shared" si="0"/>
        <v>7117</v>
      </c>
      <c r="E7" s="452">
        <f>'1-Баланс'!G18</f>
        <v>25108</v>
      </c>
      <c r="F7" s="447" t="s">
        <v>455</v>
      </c>
      <c r="G7" s="454" t="s">
        <v>674</v>
      </c>
    </row>
    <row r="8" spans="1:7" ht="18.75" customHeight="1">
      <c r="A8" s="454" t="s">
        <v>674</v>
      </c>
      <c r="B8" s="446" t="s">
        <v>636</v>
      </c>
      <c r="C8" s="452">
        <f>ABS('1-Баланс'!G32)-ABS('1-Баланс'!G33)</f>
        <v>431</v>
      </c>
      <c r="D8" s="453">
        <f t="shared" si="0"/>
        <v>0</v>
      </c>
      <c r="E8" s="452">
        <f>ABS('2-Отчет за доходите'!C44)-ABS('2-Отчет за доходите'!G44)</f>
        <v>431</v>
      </c>
      <c r="F8" s="447" t="s">
        <v>637</v>
      </c>
      <c r="G8" s="455" t="s">
        <v>676</v>
      </c>
    </row>
    <row r="9" spans="1:7" ht="18.75" customHeight="1">
      <c r="A9" s="454" t="s">
        <v>674</v>
      </c>
      <c r="B9" s="446" t="s">
        <v>642</v>
      </c>
      <c r="C9" s="452">
        <f>'1-Баланс'!D92</f>
        <v>1221</v>
      </c>
      <c r="D9" s="453">
        <f t="shared" si="0"/>
        <v>0</v>
      </c>
      <c r="E9" s="452">
        <f>'3-Отчет за паричния поток'!C45</f>
        <v>1221</v>
      </c>
      <c r="F9" s="447" t="s">
        <v>641</v>
      </c>
      <c r="G9" s="455" t="s">
        <v>675</v>
      </c>
    </row>
    <row r="10" spans="1:7" ht="18.75" customHeight="1">
      <c r="A10" s="454" t="s">
        <v>674</v>
      </c>
      <c r="B10" s="446" t="s">
        <v>643</v>
      </c>
      <c r="C10" s="452">
        <f>'1-Баланс'!C92</f>
        <v>815</v>
      </c>
      <c r="D10" s="453">
        <f t="shared" si="0"/>
        <v>0</v>
      </c>
      <c r="E10" s="452">
        <f>'3-Отчет за паричния поток'!C46</f>
        <v>815</v>
      </c>
      <c r="F10" s="447" t="s">
        <v>644</v>
      </c>
      <c r="G10" s="455" t="s">
        <v>675</v>
      </c>
    </row>
    <row r="11" spans="1:7" ht="18.75" customHeight="1">
      <c r="A11" s="454" t="s">
        <v>674</v>
      </c>
      <c r="B11" s="446" t="s">
        <v>638</v>
      </c>
      <c r="C11" s="452">
        <f>'1-Баланс'!G37</f>
        <v>32225</v>
      </c>
      <c r="D11" s="453">
        <f t="shared" si="0"/>
        <v>0</v>
      </c>
      <c r="E11" s="452">
        <f>'4-Отчет за собствения капитал'!L34</f>
        <v>32225</v>
      </c>
      <c r="F11" s="447" t="s">
        <v>645</v>
      </c>
      <c r="G11" s="455" t="s">
        <v>677</v>
      </c>
    </row>
    <row r="12" spans="1:7" ht="18.75" customHeight="1">
      <c r="A12" s="454" t="s">
        <v>674</v>
      </c>
      <c r="B12" s="446" t="s">
        <v>646</v>
      </c>
      <c r="C12" s="452">
        <f>'1-Баланс'!C36</f>
        <v>0</v>
      </c>
      <c r="D12" s="453">
        <f t="shared" si="0"/>
        <v>0</v>
      </c>
      <c r="E12" s="452">
        <f>'Справка 5'!C27+'Справка 5'!C97</f>
        <v>0</v>
      </c>
      <c r="F12" s="447" t="s">
        <v>650</v>
      </c>
      <c r="G12" s="455" t="s">
        <v>678</v>
      </c>
    </row>
    <row r="13" spans="1:7" ht="18.75" customHeight="1">
      <c r="A13" s="454" t="s">
        <v>674</v>
      </c>
      <c r="B13" s="446" t="s">
        <v>647</v>
      </c>
      <c r="C13" s="452">
        <f>'1-Баланс'!C37</f>
        <v>0</v>
      </c>
      <c r="D13" s="453">
        <f t="shared" si="0"/>
        <v>0</v>
      </c>
      <c r="E13" s="452">
        <f>'Справка 5'!C44+'Справка 5'!C114</f>
        <v>0</v>
      </c>
      <c r="F13" s="447" t="s">
        <v>651</v>
      </c>
      <c r="G13" s="455" t="s">
        <v>678</v>
      </c>
    </row>
    <row r="14" spans="1:7" ht="18.75" customHeight="1">
      <c r="A14" s="454" t="s">
        <v>674</v>
      </c>
      <c r="B14" s="446" t="s">
        <v>648</v>
      </c>
      <c r="C14" s="452">
        <f>'1-Баланс'!C38</f>
        <v>0</v>
      </c>
      <c r="D14" s="453">
        <f t="shared" si="0"/>
        <v>0</v>
      </c>
      <c r="E14" s="452">
        <f>'Справка 5'!C61+'Справка 5'!C131</f>
        <v>0</v>
      </c>
      <c r="F14" s="447" t="s">
        <v>652</v>
      </c>
      <c r="G14" s="455" t="s">
        <v>678</v>
      </c>
    </row>
    <row r="15" spans="1:7" ht="18.75" customHeight="1">
      <c r="A15" s="454" t="s">
        <v>674</v>
      </c>
      <c r="B15" s="446" t="s">
        <v>649</v>
      </c>
      <c r="C15" s="452">
        <f>'1-Баланс'!C39</f>
        <v>1964</v>
      </c>
      <c r="D15" s="453">
        <f t="shared" si="0"/>
        <v>0</v>
      </c>
      <c r="E15" s="452">
        <f>'Справка 5'!C148+'Справка 5'!C78</f>
        <v>1964</v>
      </c>
      <c r="F15" s="447" t="s">
        <v>653</v>
      </c>
      <c r="G15" s="455" t="s">
        <v>678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0.7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0.04526835416447852</v>
      </c>
      <c r="E3" s="425"/>
    </row>
    <row r="4" spans="1:4" ht="30.7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0.013374709076803723</v>
      </c>
    </row>
    <row r="5" spans="1:4" ht="30.7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0.12045835662381219</v>
      </c>
    </row>
    <row r="6" spans="1:4" ht="30.7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0.012038097366142503</v>
      </c>
    </row>
    <row r="7" spans="1:4" ht="24" customHeight="1">
      <c r="A7" s="424" t="s">
        <v>586</v>
      </c>
      <c r="B7" s="422"/>
      <c r="C7" s="422"/>
      <c r="D7" s="423"/>
    </row>
    <row r="8" spans="1:4" ht="30.7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1.0488071788137447</v>
      </c>
    </row>
    <row r="9" spans="1:4" ht="24" customHeight="1">
      <c r="A9" s="424" t="s">
        <v>589</v>
      </c>
      <c r="B9" s="422"/>
      <c r="C9" s="422"/>
      <c r="D9" s="423"/>
    </row>
    <row r="10" spans="1:4" ht="30.75">
      <c r="A10" s="371">
        <v>6</v>
      </c>
      <c r="B10" s="369" t="s">
        <v>590</v>
      </c>
      <c r="C10" s="370" t="s">
        <v>591</v>
      </c>
      <c r="D10" s="420">
        <f>'1-Баланс'!C94/'1-Баланс'!G79</f>
        <v>8.535045711797997</v>
      </c>
    </row>
    <row r="11" spans="1:4" ht="62.25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3.884196778406617</v>
      </c>
    </row>
    <row r="12" spans="1:4" ht="46.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0.3548106225511537</v>
      </c>
    </row>
    <row r="13" spans="1:4" ht="30.75">
      <c r="A13" s="371">
        <v>9</v>
      </c>
      <c r="B13" s="369" t="s">
        <v>594</v>
      </c>
      <c r="C13" s="370" t="s">
        <v>595</v>
      </c>
      <c r="D13" s="420">
        <f>'1-Баланс'!C92/'1-Баланс'!G79</f>
        <v>0.3548106225511537</v>
      </c>
    </row>
    <row r="14" spans="1:4" ht="24" customHeight="1">
      <c r="A14" s="424" t="s">
        <v>596</v>
      </c>
      <c r="B14" s="422"/>
      <c r="C14" s="422"/>
      <c r="D14" s="423"/>
    </row>
    <row r="15" spans="1:4" ht="30.7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0.38408164911856063</v>
      </c>
    </row>
    <row r="16" spans="1:4" ht="30.7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0.2659274362483591</v>
      </c>
    </row>
    <row r="17" spans="1:4" ht="24" customHeight="1">
      <c r="A17" s="424" t="s">
        <v>599</v>
      </c>
      <c r="B17" s="422"/>
      <c r="C17" s="422"/>
      <c r="D17" s="423"/>
    </row>
    <row r="18" spans="1:4" ht="30.7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0.03823195845520205</v>
      </c>
    </row>
    <row r="19" spans="1:4" ht="30.75">
      <c r="A19" s="371">
        <v>13</v>
      </c>
      <c r="B19" s="369" t="s">
        <v>626</v>
      </c>
      <c r="C19" s="370" t="s">
        <v>600</v>
      </c>
      <c r="D19" s="420">
        <f>D4/D5</f>
        <v>0.11103180760279285</v>
      </c>
    </row>
    <row r="20" spans="1:4" ht="30.75">
      <c r="A20" s="371">
        <v>14</v>
      </c>
      <c r="B20" s="369" t="s">
        <v>601</v>
      </c>
      <c r="C20" s="370" t="s">
        <v>602</v>
      </c>
      <c r="D20" s="420">
        <f>D6/D5</f>
        <v>0.09993575957322012</v>
      </c>
    </row>
    <row r="21" spans="1:5" ht="15">
      <c r="A21" s="371">
        <v>15</v>
      </c>
      <c r="B21" s="369" t="s">
        <v>603</v>
      </c>
      <c r="C21" s="370" t="s">
        <v>604</v>
      </c>
      <c r="D21" s="456">
        <f>'2-Отчет за доходите'!C37+'2-Отчет за доходите'!C25</f>
        <v>447</v>
      </c>
      <c r="E21" s="473"/>
    </row>
    <row r="22" spans="1:4" ht="46.5">
      <c r="A22" s="371">
        <v>16</v>
      </c>
      <c r="B22" s="369" t="s">
        <v>607</v>
      </c>
      <c r="C22" s="370" t="s">
        <v>608</v>
      </c>
      <c r="D22" s="426">
        <f>D21/'1-Баланс'!G37</f>
        <v>0.013871217998448409</v>
      </c>
    </row>
    <row r="23" spans="1:4" ht="30.75">
      <c r="A23" s="371">
        <v>17</v>
      </c>
      <c r="B23" s="369" t="s">
        <v>670</v>
      </c>
      <c r="C23" s="370" t="s">
        <v>671</v>
      </c>
      <c r="D23" s="426">
        <f>(D21+'2-Отчет за доходите'!C14)/'2-Отчет за доходите'!G31</f>
        <v>0.09025459098497496</v>
      </c>
    </row>
    <row r="24" spans="1:4" ht="30.75">
      <c r="A24" s="371">
        <v>18</v>
      </c>
      <c r="B24" s="369" t="s">
        <v>672</v>
      </c>
      <c r="C24" s="370" t="s">
        <v>673</v>
      </c>
      <c r="D24" s="426">
        <f>('1-Баланс'!G56+'1-Баланс'!G79)/(D21+'2-Отчет за доходите'!C14)</f>
        <v>4.1364161849710985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">
      <c r="C2" s="359"/>
      <c r="F2" s="288" t="s">
        <v>558</v>
      </c>
    </row>
    <row r="3" spans="1:8" ht="15">
      <c r="A3" s="92" t="str">
        <f aca="true" t="shared" si="0" ref="A3:A34">pdeName</f>
        <v>ЕЛХИМ - ИСКРА  АД</v>
      </c>
      <c r="B3" s="92" t="str">
        <f aca="true" t="shared" si="1" ref="B3:B34">pdeBulstat</f>
        <v>112013939</v>
      </c>
      <c r="C3" s="360">
        <f aca="true" t="shared" si="2" ref="C3:C34">endDate</f>
        <v>42825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777</v>
      </c>
    </row>
    <row r="4" spans="1:8" ht="15">
      <c r="A4" s="92" t="str">
        <f t="shared" si="0"/>
        <v>ЕЛХИМ - ИСКРА  АД</v>
      </c>
      <c r="B4" s="92" t="str">
        <f t="shared" si="1"/>
        <v>112013939</v>
      </c>
      <c r="C4" s="360">
        <f t="shared" si="2"/>
        <v>42825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2741</v>
      </c>
    </row>
    <row r="5" spans="1:8" ht="15">
      <c r="A5" s="92" t="str">
        <f t="shared" si="0"/>
        <v>ЕЛХИМ - ИСКРА  АД</v>
      </c>
      <c r="B5" s="92" t="str">
        <f t="shared" si="1"/>
        <v>112013939</v>
      </c>
      <c r="C5" s="360">
        <f t="shared" si="2"/>
        <v>42825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6647</v>
      </c>
    </row>
    <row r="6" spans="1:8" ht="15">
      <c r="A6" s="92" t="str">
        <f t="shared" si="0"/>
        <v>ЕЛХИМ - ИСКРА  АД</v>
      </c>
      <c r="B6" s="92" t="str">
        <f t="shared" si="1"/>
        <v>112013939</v>
      </c>
      <c r="C6" s="360">
        <f t="shared" si="2"/>
        <v>42825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1172</v>
      </c>
    </row>
    <row r="7" spans="1:8" ht="15">
      <c r="A7" s="92" t="str">
        <f t="shared" si="0"/>
        <v>ЕЛХИМ - ИСКРА  АД</v>
      </c>
      <c r="B7" s="92" t="str">
        <f t="shared" si="1"/>
        <v>112013939</v>
      </c>
      <c r="C7" s="360">
        <f t="shared" si="2"/>
        <v>42825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207</v>
      </c>
    </row>
    <row r="8" spans="1:8" ht="15">
      <c r="A8" s="92" t="str">
        <f t="shared" si="0"/>
        <v>ЕЛХИМ - ИСКРА  АД</v>
      </c>
      <c r="B8" s="92" t="str">
        <f t="shared" si="1"/>
        <v>112013939</v>
      </c>
      <c r="C8" s="360">
        <f t="shared" si="2"/>
        <v>42825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14</v>
      </c>
    </row>
    <row r="9" spans="1:8" ht="15">
      <c r="A9" s="92" t="str">
        <f t="shared" si="0"/>
        <v>ЕЛХИМ - ИСКРА  АД</v>
      </c>
      <c r="B9" s="92" t="str">
        <f t="shared" si="1"/>
        <v>112013939</v>
      </c>
      <c r="C9" s="360">
        <f t="shared" si="2"/>
        <v>42825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2347</v>
      </c>
    </row>
    <row r="10" spans="1:8" ht="15">
      <c r="A10" s="92" t="str">
        <f t="shared" si="0"/>
        <v>ЕЛХИМ - ИСКРА  АД</v>
      </c>
      <c r="B10" s="92" t="str">
        <f t="shared" si="1"/>
        <v>112013939</v>
      </c>
      <c r="C10" s="360">
        <f t="shared" si="2"/>
        <v>42825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178</v>
      </c>
    </row>
    <row r="11" spans="1:8" ht="15">
      <c r="A11" s="92" t="str">
        <f t="shared" si="0"/>
        <v>ЕЛХИМ - ИСКРА  АД</v>
      </c>
      <c r="B11" s="92" t="str">
        <f t="shared" si="1"/>
        <v>112013939</v>
      </c>
      <c r="C11" s="360">
        <f t="shared" si="2"/>
        <v>42825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14083</v>
      </c>
    </row>
    <row r="12" spans="1:8" ht="15">
      <c r="A12" s="92" t="str">
        <f t="shared" si="0"/>
        <v>ЕЛХИМ - ИСКРА  АД</v>
      </c>
      <c r="B12" s="92" t="str">
        <f t="shared" si="1"/>
        <v>112013939</v>
      </c>
      <c r="C12" s="360">
        <f t="shared" si="2"/>
        <v>42825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">
      <c r="A13" s="92" t="str">
        <f t="shared" si="0"/>
        <v>ЕЛХИМ - ИСКРА  АД</v>
      </c>
      <c r="B13" s="92" t="str">
        <f t="shared" si="1"/>
        <v>112013939</v>
      </c>
      <c r="C13" s="360">
        <f t="shared" si="2"/>
        <v>42825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">
      <c r="A14" s="92" t="str">
        <f t="shared" si="0"/>
        <v>ЕЛХИМ - ИСКРА  АД</v>
      </c>
      <c r="B14" s="92" t="str">
        <f t="shared" si="1"/>
        <v>112013939</v>
      </c>
      <c r="C14" s="360">
        <f t="shared" si="2"/>
        <v>42825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">
      <c r="A15" s="92" t="str">
        <f t="shared" si="0"/>
        <v>ЕЛХИМ - ИСКРА  АД</v>
      </c>
      <c r="B15" s="92" t="str">
        <f t="shared" si="1"/>
        <v>112013939</v>
      </c>
      <c r="C15" s="360">
        <f t="shared" si="2"/>
        <v>42825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1</v>
      </c>
    </row>
    <row r="16" spans="1:8" ht="15">
      <c r="A16" s="92" t="str">
        <f t="shared" si="0"/>
        <v>ЕЛХИМ - ИСКРА  АД</v>
      </c>
      <c r="B16" s="92" t="str">
        <f t="shared" si="1"/>
        <v>112013939</v>
      </c>
      <c r="C16" s="360">
        <f t="shared" si="2"/>
        <v>42825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">
      <c r="A17" s="92" t="str">
        <f t="shared" si="0"/>
        <v>ЕЛХИМ - ИСКРА  АД</v>
      </c>
      <c r="B17" s="92" t="str">
        <f t="shared" si="1"/>
        <v>112013939</v>
      </c>
      <c r="C17" s="360">
        <f t="shared" si="2"/>
        <v>42825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43</v>
      </c>
    </row>
    <row r="18" spans="1:8" ht="15">
      <c r="A18" s="92" t="str">
        <f t="shared" si="0"/>
        <v>ЕЛХИМ - ИСКРА  АД</v>
      </c>
      <c r="B18" s="92" t="str">
        <f t="shared" si="1"/>
        <v>112013939</v>
      </c>
      <c r="C18" s="360">
        <f t="shared" si="2"/>
        <v>42825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44</v>
      </c>
    </row>
    <row r="19" spans="1:8" ht="15">
      <c r="A19" s="92" t="str">
        <f t="shared" si="0"/>
        <v>ЕЛХИМ - ИСКРА  АД</v>
      </c>
      <c r="B19" s="92" t="str">
        <f t="shared" si="1"/>
        <v>112013939</v>
      </c>
      <c r="C19" s="360">
        <f t="shared" si="2"/>
        <v>42825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">
      <c r="A20" s="92" t="str">
        <f t="shared" si="0"/>
        <v>ЕЛХИМ - ИСКРА  АД</v>
      </c>
      <c r="B20" s="92" t="str">
        <f t="shared" si="1"/>
        <v>112013939</v>
      </c>
      <c r="C20" s="360">
        <f t="shared" si="2"/>
        <v>42825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">
      <c r="A21" s="92" t="str">
        <f t="shared" si="0"/>
        <v>ЕЛХИМ - ИСКРА  АД</v>
      </c>
      <c r="B21" s="92" t="str">
        <f t="shared" si="1"/>
        <v>112013939</v>
      </c>
      <c r="C21" s="360">
        <f t="shared" si="2"/>
        <v>42825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">
      <c r="A22" s="92" t="str">
        <f t="shared" si="0"/>
        <v>ЕЛХИМ - ИСКРА  АД</v>
      </c>
      <c r="B22" s="92" t="str">
        <f t="shared" si="1"/>
        <v>112013939</v>
      </c>
      <c r="C22" s="360">
        <f t="shared" si="2"/>
        <v>42825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1964</v>
      </c>
    </row>
    <row r="23" spans="1:8" ht="15">
      <c r="A23" s="92" t="str">
        <f t="shared" si="0"/>
        <v>ЕЛХИМ - ИСКРА  АД</v>
      </c>
      <c r="B23" s="92" t="str">
        <f t="shared" si="1"/>
        <v>112013939</v>
      </c>
      <c r="C23" s="360">
        <f t="shared" si="2"/>
        <v>42825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">
      <c r="A24" s="92" t="str">
        <f t="shared" si="0"/>
        <v>ЕЛХИМ - ИСКРА  АД</v>
      </c>
      <c r="B24" s="92" t="str">
        <f t="shared" si="1"/>
        <v>112013939</v>
      </c>
      <c r="C24" s="360">
        <f t="shared" si="2"/>
        <v>42825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">
      <c r="A25" s="92" t="str">
        <f t="shared" si="0"/>
        <v>ЕЛХИМ - ИСКРА  АД</v>
      </c>
      <c r="B25" s="92" t="str">
        <f t="shared" si="1"/>
        <v>112013939</v>
      </c>
      <c r="C25" s="360">
        <f t="shared" si="2"/>
        <v>42825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">
      <c r="A26" s="92" t="str">
        <f t="shared" si="0"/>
        <v>ЕЛХИМ - ИСКРА  АД</v>
      </c>
      <c r="B26" s="92" t="str">
        <f t="shared" si="1"/>
        <v>112013939</v>
      </c>
      <c r="C26" s="360">
        <f t="shared" si="2"/>
        <v>42825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1964</v>
      </c>
    </row>
    <row r="27" spans="1:8" ht="15">
      <c r="A27" s="92" t="str">
        <f t="shared" si="0"/>
        <v>ЕЛХИМ - ИСКРА  АД</v>
      </c>
      <c r="B27" s="92" t="str">
        <f t="shared" si="1"/>
        <v>112013939</v>
      </c>
      <c r="C27" s="360">
        <f t="shared" si="2"/>
        <v>42825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">
      <c r="A28" s="92" t="str">
        <f t="shared" si="0"/>
        <v>ЕЛХИМ - ИСКРА  АД</v>
      </c>
      <c r="B28" s="92" t="str">
        <f t="shared" si="1"/>
        <v>112013939</v>
      </c>
      <c r="C28" s="360">
        <f t="shared" si="2"/>
        <v>42825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">
      <c r="A29" s="92" t="str">
        <f t="shared" si="0"/>
        <v>ЕЛХИМ - ИСКРА  АД</v>
      </c>
      <c r="B29" s="92" t="str">
        <f t="shared" si="1"/>
        <v>112013939</v>
      </c>
      <c r="C29" s="360">
        <f t="shared" si="2"/>
        <v>42825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">
      <c r="A30" s="92" t="str">
        <f t="shared" si="0"/>
        <v>ЕЛХИМ - ИСКРА  АД</v>
      </c>
      <c r="B30" s="92" t="str">
        <f t="shared" si="1"/>
        <v>112013939</v>
      </c>
      <c r="C30" s="360">
        <f t="shared" si="2"/>
        <v>42825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">
      <c r="A31" s="92" t="str">
        <f t="shared" si="0"/>
        <v>ЕЛХИМ - ИСКРА  АД</v>
      </c>
      <c r="B31" s="92" t="str">
        <f t="shared" si="1"/>
        <v>112013939</v>
      </c>
      <c r="C31" s="360">
        <f t="shared" si="2"/>
        <v>42825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">
      <c r="A32" s="92" t="str">
        <f t="shared" si="0"/>
        <v>ЕЛХИМ - ИСКРА  АД</v>
      </c>
      <c r="B32" s="92" t="str">
        <f t="shared" si="1"/>
        <v>112013939</v>
      </c>
      <c r="C32" s="360">
        <f t="shared" si="2"/>
        <v>42825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">
      <c r="A33" s="92" t="str">
        <f t="shared" si="0"/>
        <v>ЕЛХИМ - ИСКРА  АД</v>
      </c>
      <c r="B33" s="92" t="str">
        <f t="shared" si="1"/>
        <v>112013939</v>
      </c>
      <c r="C33" s="360">
        <f t="shared" si="2"/>
        <v>42825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1964</v>
      </c>
    </row>
    <row r="34" spans="1:8" ht="15">
      <c r="A34" s="92" t="str">
        <f t="shared" si="0"/>
        <v>ЕЛХИМ - ИСКРА  АД</v>
      </c>
      <c r="B34" s="92" t="str">
        <f t="shared" si="1"/>
        <v>112013939</v>
      </c>
      <c r="C34" s="360">
        <f t="shared" si="2"/>
        <v>42825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">
      <c r="A35" s="92" t="str">
        <f aca="true" t="shared" si="3" ref="A35:A66">pdeName</f>
        <v>ЕЛХИМ - ИСКРА  АД</v>
      </c>
      <c r="B35" s="92" t="str">
        <f aca="true" t="shared" si="4" ref="B35:B66">pdeBulstat</f>
        <v>112013939</v>
      </c>
      <c r="C35" s="360">
        <f aca="true" t="shared" si="5" ref="C35:C66">endDate</f>
        <v>42825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">
      <c r="A36" s="92" t="str">
        <f t="shared" si="3"/>
        <v>ЕЛХИМ - ИСКРА  АД</v>
      </c>
      <c r="B36" s="92" t="str">
        <f t="shared" si="4"/>
        <v>112013939</v>
      </c>
      <c r="C36" s="360">
        <f t="shared" si="5"/>
        <v>42825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">
      <c r="A37" s="92" t="str">
        <f t="shared" si="3"/>
        <v>ЕЛХИМ - ИСКРА  АД</v>
      </c>
      <c r="B37" s="92" t="str">
        <f t="shared" si="4"/>
        <v>112013939</v>
      </c>
      <c r="C37" s="360">
        <f t="shared" si="5"/>
        <v>42825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">
      <c r="A38" s="92" t="str">
        <f t="shared" si="3"/>
        <v>ЕЛХИМ - ИСКРА  АД</v>
      </c>
      <c r="B38" s="92" t="str">
        <f t="shared" si="4"/>
        <v>112013939</v>
      </c>
      <c r="C38" s="360">
        <f t="shared" si="5"/>
        <v>42825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">
      <c r="A39" s="92" t="str">
        <f t="shared" si="3"/>
        <v>ЕЛХИМ - ИСКРА  АД</v>
      </c>
      <c r="B39" s="92" t="str">
        <f t="shared" si="4"/>
        <v>112013939</v>
      </c>
      <c r="C39" s="360">
        <f t="shared" si="5"/>
        <v>42825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">
      <c r="A40" s="92" t="str">
        <f t="shared" si="3"/>
        <v>ЕЛХИМ - ИСКРА  АД</v>
      </c>
      <c r="B40" s="92" t="str">
        <f t="shared" si="4"/>
        <v>112013939</v>
      </c>
      <c r="C40" s="360">
        <f t="shared" si="5"/>
        <v>42825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107</v>
      </c>
    </row>
    <row r="41" spans="1:8" ht="15">
      <c r="A41" s="92" t="str">
        <f t="shared" si="3"/>
        <v>ЕЛХИМ - ИСКРА  АД</v>
      </c>
      <c r="B41" s="92" t="str">
        <f t="shared" si="4"/>
        <v>112013939</v>
      </c>
      <c r="C41" s="360">
        <f t="shared" si="5"/>
        <v>42825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16198</v>
      </c>
    </row>
    <row r="42" spans="1:8" ht="15">
      <c r="A42" s="92" t="str">
        <f t="shared" si="3"/>
        <v>ЕЛХИМ - ИСКРА  АД</v>
      </c>
      <c r="B42" s="92" t="str">
        <f t="shared" si="4"/>
        <v>112013939</v>
      </c>
      <c r="C42" s="360">
        <f t="shared" si="5"/>
        <v>42825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2669</v>
      </c>
    </row>
    <row r="43" spans="1:8" ht="15">
      <c r="A43" s="92" t="str">
        <f t="shared" si="3"/>
        <v>ЕЛХИМ - ИСКРА  АД</v>
      </c>
      <c r="B43" s="92" t="str">
        <f t="shared" si="4"/>
        <v>112013939</v>
      </c>
      <c r="C43" s="360">
        <f t="shared" si="5"/>
        <v>42825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2429</v>
      </c>
    </row>
    <row r="44" spans="1:8" ht="15">
      <c r="A44" s="92" t="str">
        <f t="shared" si="3"/>
        <v>ЕЛХИМ - ИСКРА  АД</v>
      </c>
      <c r="B44" s="92" t="str">
        <f t="shared" si="4"/>
        <v>112013939</v>
      </c>
      <c r="C44" s="360">
        <f t="shared" si="5"/>
        <v>42825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">
      <c r="A45" s="92" t="str">
        <f t="shared" si="3"/>
        <v>ЕЛХИМ - ИСКРА  АД</v>
      </c>
      <c r="B45" s="92" t="str">
        <f t="shared" si="4"/>
        <v>112013939</v>
      </c>
      <c r="C45" s="360">
        <f t="shared" si="5"/>
        <v>42825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5564</v>
      </c>
    </row>
    <row r="46" spans="1:8" ht="15">
      <c r="A46" s="92" t="str">
        <f t="shared" si="3"/>
        <v>ЕЛХИМ - ИСКРА  АД</v>
      </c>
      <c r="B46" s="92" t="str">
        <f t="shared" si="4"/>
        <v>112013939</v>
      </c>
      <c r="C46" s="360">
        <f t="shared" si="5"/>
        <v>42825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">
      <c r="A47" s="92" t="str">
        <f t="shared" si="3"/>
        <v>ЕЛХИМ - ИСКРА  АД</v>
      </c>
      <c r="B47" s="92" t="str">
        <f t="shared" si="4"/>
        <v>112013939</v>
      </c>
      <c r="C47" s="360">
        <f t="shared" si="5"/>
        <v>42825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">
      <c r="A48" s="92" t="str">
        <f t="shared" si="3"/>
        <v>ЕЛХИМ - ИСКРА  АД</v>
      </c>
      <c r="B48" s="92" t="str">
        <f t="shared" si="4"/>
        <v>112013939</v>
      </c>
      <c r="C48" s="360">
        <f t="shared" si="5"/>
        <v>42825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10662</v>
      </c>
    </row>
    <row r="49" spans="1:8" ht="15">
      <c r="A49" s="92" t="str">
        <f t="shared" si="3"/>
        <v>ЕЛХИМ - ИСКРА  АД</v>
      </c>
      <c r="B49" s="92" t="str">
        <f t="shared" si="4"/>
        <v>112013939</v>
      </c>
      <c r="C49" s="360">
        <f t="shared" si="5"/>
        <v>42825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">
      <c r="A50" s="92" t="str">
        <f t="shared" si="3"/>
        <v>ЕЛХИМ - ИСКРА  АД</v>
      </c>
      <c r="B50" s="92" t="str">
        <f t="shared" si="4"/>
        <v>112013939</v>
      </c>
      <c r="C50" s="360">
        <f t="shared" si="5"/>
        <v>42825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4623</v>
      </c>
    </row>
    <row r="51" spans="1:8" ht="15">
      <c r="A51" s="92" t="str">
        <f t="shared" si="3"/>
        <v>ЕЛХИМ - ИСКРА  АД</v>
      </c>
      <c r="B51" s="92" t="str">
        <f t="shared" si="4"/>
        <v>112013939</v>
      </c>
      <c r="C51" s="360">
        <f t="shared" si="5"/>
        <v>42825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529</v>
      </c>
    </row>
    <row r="52" spans="1:8" ht="15">
      <c r="A52" s="92" t="str">
        <f t="shared" si="3"/>
        <v>ЕЛХИМ - ИСКРА  АД</v>
      </c>
      <c r="B52" s="92" t="str">
        <f t="shared" si="4"/>
        <v>112013939</v>
      </c>
      <c r="C52" s="360">
        <f t="shared" si="5"/>
        <v>42825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">
      <c r="A53" s="92" t="str">
        <f t="shared" si="3"/>
        <v>ЕЛХИМ - ИСКРА  АД</v>
      </c>
      <c r="B53" s="92" t="str">
        <f t="shared" si="4"/>
        <v>112013939</v>
      </c>
      <c r="C53" s="360">
        <f t="shared" si="5"/>
        <v>42825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9</v>
      </c>
    </row>
    <row r="54" spans="1:8" ht="15">
      <c r="A54" s="92" t="str">
        <f t="shared" si="3"/>
        <v>ЕЛХИМ - ИСКРА  АД</v>
      </c>
      <c r="B54" s="92" t="str">
        <f t="shared" si="4"/>
        <v>112013939</v>
      </c>
      <c r="C54" s="360">
        <f t="shared" si="5"/>
        <v>42825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742</v>
      </c>
    </row>
    <row r="55" spans="1:8" ht="15">
      <c r="A55" s="92" t="str">
        <f t="shared" si="3"/>
        <v>ЕЛХИМ - ИСКРА  АД</v>
      </c>
      <c r="B55" s="92" t="str">
        <f t="shared" si="4"/>
        <v>112013939</v>
      </c>
      <c r="C55" s="360">
        <f t="shared" si="5"/>
        <v>42825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">
      <c r="A56" s="92" t="str">
        <f t="shared" si="3"/>
        <v>ЕЛХИМ - ИСКРА  АД</v>
      </c>
      <c r="B56" s="92" t="str">
        <f t="shared" si="4"/>
        <v>112013939</v>
      </c>
      <c r="C56" s="360">
        <f t="shared" si="5"/>
        <v>42825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2204</v>
      </c>
    </row>
    <row r="57" spans="1:8" ht="15">
      <c r="A57" s="92" t="str">
        <f t="shared" si="3"/>
        <v>ЕЛХИМ - ИСКРА  АД</v>
      </c>
      <c r="B57" s="92" t="str">
        <f t="shared" si="4"/>
        <v>112013939</v>
      </c>
      <c r="C57" s="360">
        <f t="shared" si="5"/>
        <v>42825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8107</v>
      </c>
    </row>
    <row r="58" spans="1:8" ht="15">
      <c r="A58" s="92" t="str">
        <f t="shared" si="3"/>
        <v>ЕЛХИМ - ИСКРА  АД</v>
      </c>
      <c r="B58" s="92" t="str">
        <f t="shared" si="4"/>
        <v>112013939</v>
      </c>
      <c r="C58" s="360">
        <f t="shared" si="5"/>
        <v>42825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">
      <c r="A59" s="92" t="str">
        <f t="shared" si="3"/>
        <v>ЕЛХИМ - ИСКРА  АД</v>
      </c>
      <c r="B59" s="92" t="str">
        <f t="shared" si="4"/>
        <v>112013939</v>
      </c>
      <c r="C59" s="360">
        <f t="shared" si="5"/>
        <v>42825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">
      <c r="A60" s="92" t="str">
        <f t="shared" si="3"/>
        <v>ЕЛХИМ - ИСКРА  АД</v>
      </c>
      <c r="B60" s="92" t="str">
        <f t="shared" si="4"/>
        <v>112013939</v>
      </c>
      <c r="C60" s="360">
        <f t="shared" si="5"/>
        <v>42825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">
      <c r="A61" s="92" t="str">
        <f t="shared" si="3"/>
        <v>ЕЛХИМ - ИСКРА  АД</v>
      </c>
      <c r="B61" s="92" t="str">
        <f t="shared" si="4"/>
        <v>112013939</v>
      </c>
      <c r="C61" s="360">
        <f t="shared" si="5"/>
        <v>42825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">
      <c r="A62" s="92" t="str">
        <f t="shared" si="3"/>
        <v>ЕЛХИМ - ИСКРА  АД</v>
      </c>
      <c r="B62" s="92" t="str">
        <f t="shared" si="4"/>
        <v>112013939</v>
      </c>
      <c r="C62" s="360">
        <f t="shared" si="5"/>
        <v>42825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">
      <c r="A63" s="92" t="str">
        <f t="shared" si="3"/>
        <v>ЕЛХИМ - ИСКРА  АД</v>
      </c>
      <c r="B63" s="92" t="str">
        <f t="shared" si="4"/>
        <v>112013939</v>
      </c>
      <c r="C63" s="360">
        <f t="shared" si="5"/>
        <v>42825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">
      <c r="A64" s="92" t="str">
        <f t="shared" si="3"/>
        <v>ЕЛХИМ - ИСКРА  АД</v>
      </c>
      <c r="B64" s="92" t="str">
        <f t="shared" si="4"/>
        <v>112013939</v>
      </c>
      <c r="C64" s="360">
        <f t="shared" si="5"/>
        <v>42825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">
      <c r="A65" s="92" t="str">
        <f t="shared" si="3"/>
        <v>ЕЛХИМ - ИСКРА  АД</v>
      </c>
      <c r="B65" s="92" t="str">
        <f t="shared" si="4"/>
        <v>112013939</v>
      </c>
      <c r="C65" s="360">
        <f t="shared" si="5"/>
        <v>42825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7</v>
      </c>
    </row>
    <row r="66" spans="1:8" ht="15">
      <c r="A66" s="92" t="str">
        <f t="shared" si="3"/>
        <v>ЕЛХИМ - ИСКРА  АД</v>
      </c>
      <c r="B66" s="92" t="str">
        <f t="shared" si="4"/>
        <v>112013939</v>
      </c>
      <c r="C66" s="360">
        <f t="shared" si="5"/>
        <v>42825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807</v>
      </c>
    </row>
    <row r="67" spans="1:8" ht="15">
      <c r="A67" s="92" t="str">
        <f aca="true" t="shared" si="6" ref="A67:A98">pdeName</f>
        <v>ЕЛХИМ - ИСКРА  АД</v>
      </c>
      <c r="B67" s="92" t="str">
        <f aca="true" t="shared" si="7" ref="B67:B98">pdeBulstat</f>
        <v>112013939</v>
      </c>
      <c r="C67" s="360">
        <f aca="true" t="shared" si="8" ref="C67:C98">endDate</f>
        <v>42825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1</v>
      </c>
    </row>
    <row r="68" spans="1:8" ht="15">
      <c r="A68" s="92" t="str">
        <f t="shared" si="6"/>
        <v>ЕЛХИМ - ИСКРА  АД</v>
      </c>
      <c r="B68" s="92" t="str">
        <f t="shared" si="7"/>
        <v>112013939</v>
      </c>
      <c r="C68" s="360">
        <f t="shared" si="8"/>
        <v>42825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">
      <c r="A69" s="92" t="str">
        <f t="shared" si="6"/>
        <v>ЕЛХИМ - ИСКРА  АД</v>
      </c>
      <c r="B69" s="92" t="str">
        <f t="shared" si="7"/>
        <v>112013939</v>
      </c>
      <c r="C69" s="360">
        <f t="shared" si="8"/>
        <v>42825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815</v>
      </c>
    </row>
    <row r="70" spans="1:8" ht="15">
      <c r="A70" s="92" t="str">
        <f t="shared" si="6"/>
        <v>ЕЛХИМ - ИСКРА  АД</v>
      </c>
      <c r="B70" s="92" t="str">
        <f t="shared" si="7"/>
        <v>112013939</v>
      </c>
      <c r="C70" s="360">
        <f t="shared" si="8"/>
        <v>42825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21</v>
      </c>
    </row>
    <row r="71" spans="1:8" ht="15">
      <c r="A71" s="92" t="str">
        <f t="shared" si="6"/>
        <v>ЕЛХИМ - ИСКРА  АД</v>
      </c>
      <c r="B71" s="92" t="str">
        <f t="shared" si="7"/>
        <v>112013939</v>
      </c>
      <c r="C71" s="360">
        <f t="shared" si="8"/>
        <v>42825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19605</v>
      </c>
    </row>
    <row r="72" spans="1:8" ht="15">
      <c r="A72" s="92" t="str">
        <f t="shared" si="6"/>
        <v>ЕЛХИМ - ИСКРА  АД</v>
      </c>
      <c r="B72" s="92" t="str">
        <f t="shared" si="7"/>
        <v>112013939</v>
      </c>
      <c r="C72" s="360">
        <f t="shared" si="8"/>
        <v>42825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35803</v>
      </c>
    </row>
    <row r="73" spans="1:8" ht="15">
      <c r="A73" s="92" t="str">
        <f t="shared" si="6"/>
        <v>ЕЛХИМ - ИСКРА  АД</v>
      </c>
      <c r="B73" s="92" t="str">
        <f t="shared" si="7"/>
        <v>112013939</v>
      </c>
      <c r="C73" s="360">
        <f t="shared" si="8"/>
        <v>42825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25108</v>
      </c>
    </row>
    <row r="74" spans="1:8" ht="15">
      <c r="A74" s="92" t="str">
        <f t="shared" si="6"/>
        <v>ЕЛХИМ - ИСКРА  АД</v>
      </c>
      <c r="B74" s="92" t="str">
        <f t="shared" si="7"/>
        <v>112013939</v>
      </c>
      <c r="C74" s="360">
        <f t="shared" si="8"/>
        <v>42825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25108</v>
      </c>
    </row>
    <row r="75" spans="1:8" ht="15">
      <c r="A75" s="92" t="str">
        <f t="shared" si="6"/>
        <v>ЕЛХИМ - ИСКРА  АД</v>
      </c>
      <c r="B75" s="92" t="str">
        <f t="shared" si="7"/>
        <v>112013939</v>
      </c>
      <c r="C75" s="360">
        <f t="shared" si="8"/>
        <v>42825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">
      <c r="A76" s="92" t="str">
        <f t="shared" si="6"/>
        <v>ЕЛХИМ - ИСКРА  АД</v>
      </c>
      <c r="B76" s="92" t="str">
        <f t="shared" si="7"/>
        <v>112013939</v>
      </c>
      <c r="C76" s="360">
        <f t="shared" si="8"/>
        <v>42825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">
      <c r="A77" s="92" t="str">
        <f t="shared" si="6"/>
        <v>ЕЛХИМ - ИСКРА  АД</v>
      </c>
      <c r="B77" s="92" t="str">
        <f t="shared" si="7"/>
        <v>112013939</v>
      </c>
      <c r="C77" s="360">
        <f t="shared" si="8"/>
        <v>42825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">
      <c r="A78" s="92" t="str">
        <f t="shared" si="6"/>
        <v>ЕЛХИМ - ИСКРА  АД</v>
      </c>
      <c r="B78" s="92" t="str">
        <f t="shared" si="7"/>
        <v>112013939</v>
      </c>
      <c r="C78" s="360">
        <f t="shared" si="8"/>
        <v>42825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">
      <c r="A79" s="92" t="str">
        <f t="shared" si="6"/>
        <v>ЕЛХИМ - ИСКРА  АД</v>
      </c>
      <c r="B79" s="92" t="str">
        <f t="shared" si="7"/>
        <v>112013939</v>
      </c>
      <c r="C79" s="360">
        <f t="shared" si="8"/>
        <v>42825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25108</v>
      </c>
    </row>
    <row r="80" spans="1:8" ht="15">
      <c r="A80" s="92" t="str">
        <f t="shared" si="6"/>
        <v>ЕЛХИМ - ИСКРА  АД</v>
      </c>
      <c r="B80" s="92" t="str">
        <f t="shared" si="7"/>
        <v>112013939</v>
      </c>
      <c r="C80" s="360">
        <f t="shared" si="8"/>
        <v>42825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">
      <c r="A81" s="92" t="str">
        <f t="shared" si="6"/>
        <v>ЕЛХИМ - ИСКРА  АД</v>
      </c>
      <c r="B81" s="92" t="str">
        <f t="shared" si="7"/>
        <v>112013939</v>
      </c>
      <c r="C81" s="360">
        <f t="shared" si="8"/>
        <v>42825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497</v>
      </c>
    </row>
    <row r="82" spans="1:8" ht="15">
      <c r="A82" s="92" t="str">
        <f t="shared" si="6"/>
        <v>ЕЛХИМ - ИСКРА  АД</v>
      </c>
      <c r="B82" s="92" t="str">
        <f t="shared" si="7"/>
        <v>112013939</v>
      </c>
      <c r="C82" s="360">
        <f t="shared" si="8"/>
        <v>42825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1931</v>
      </c>
    </row>
    <row r="83" spans="1:8" ht="15">
      <c r="A83" s="92" t="str">
        <f t="shared" si="6"/>
        <v>ЕЛХИМ - ИСКРА  АД</v>
      </c>
      <c r="B83" s="92" t="str">
        <f t="shared" si="7"/>
        <v>112013939</v>
      </c>
      <c r="C83" s="360">
        <f t="shared" si="8"/>
        <v>42825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1969</v>
      </c>
    </row>
    <row r="84" spans="1:8" ht="15">
      <c r="A84" s="92" t="str">
        <f t="shared" si="6"/>
        <v>ЕЛХИМ - ИСКРА  АД</v>
      </c>
      <c r="B84" s="92" t="str">
        <f t="shared" si="7"/>
        <v>112013939</v>
      </c>
      <c r="C84" s="360">
        <f t="shared" si="8"/>
        <v>42825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">
      <c r="A85" s="92" t="str">
        <f t="shared" si="6"/>
        <v>ЕЛХИМ - ИСКРА  АД</v>
      </c>
      <c r="B85" s="92" t="str">
        <f t="shared" si="7"/>
        <v>112013939</v>
      </c>
      <c r="C85" s="360">
        <f t="shared" si="8"/>
        <v>42825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-38</v>
      </c>
    </row>
    <row r="86" spans="1:8" ht="15">
      <c r="A86" s="92" t="str">
        <f t="shared" si="6"/>
        <v>ЕЛХИМ - ИСКРА  АД</v>
      </c>
      <c r="B86" s="92" t="str">
        <f t="shared" si="7"/>
        <v>112013939</v>
      </c>
      <c r="C86" s="360">
        <f t="shared" si="8"/>
        <v>42825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2428</v>
      </c>
    </row>
    <row r="87" spans="1:8" ht="15">
      <c r="A87" s="92" t="str">
        <f t="shared" si="6"/>
        <v>ЕЛХИМ - ИСКРА  АД</v>
      </c>
      <c r="B87" s="92" t="str">
        <f t="shared" si="7"/>
        <v>112013939</v>
      </c>
      <c r="C87" s="360">
        <f t="shared" si="8"/>
        <v>42825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4258</v>
      </c>
    </row>
    <row r="88" spans="1:8" ht="15">
      <c r="A88" s="92" t="str">
        <f t="shared" si="6"/>
        <v>ЕЛХИМ - ИСКРА  АД</v>
      </c>
      <c r="B88" s="92" t="str">
        <f t="shared" si="7"/>
        <v>112013939</v>
      </c>
      <c r="C88" s="360">
        <f t="shared" si="8"/>
        <v>42825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4258</v>
      </c>
    </row>
    <row r="89" spans="1:8" ht="15">
      <c r="A89" s="92" t="str">
        <f t="shared" si="6"/>
        <v>ЕЛХИМ - ИСКРА  АД</v>
      </c>
      <c r="B89" s="92" t="str">
        <f t="shared" si="7"/>
        <v>112013939</v>
      </c>
      <c r="C89" s="360">
        <f t="shared" si="8"/>
        <v>42825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">
      <c r="A90" s="92" t="str">
        <f t="shared" si="6"/>
        <v>ЕЛХИМ - ИСКРА  АД</v>
      </c>
      <c r="B90" s="92" t="str">
        <f t="shared" si="7"/>
        <v>112013939</v>
      </c>
      <c r="C90" s="360">
        <f t="shared" si="8"/>
        <v>42825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">
      <c r="A91" s="92" t="str">
        <f t="shared" si="6"/>
        <v>ЕЛХИМ - ИСКРА  АД</v>
      </c>
      <c r="B91" s="92" t="str">
        <f t="shared" si="7"/>
        <v>112013939</v>
      </c>
      <c r="C91" s="360">
        <f t="shared" si="8"/>
        <v>42825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431</v>
      </c>
    </row>
    <row r="92" spans="1:8" ht="15">
      <c r="A92" s="92" t="str">
        <f t="shared" si="6"/>
        <v>ЕЛХИМ - ИСКРА  АД</v>
      </c>
      <c r="B92" s="92" t="str">
        <f t="shared" si="7"/>
        <v>112013939</v>
      </c>
      <c r="C92" s="360">
        <f t="shared" si="8"/>
        <v>42825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">
      <c r="A93" s="92" t="str">
        <f t="shared" si="6"/>
        <v>ЕЛХИМ - ИСКРА  АД</v>
      </c>
      <c r="B93" s="92" t="str">
        <f t="shared" si="7"/>
        <v>112013939</v>
      </c>
      <c r="C93" s="360">
        <f t="shared" si="8"/>
        <v>42825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4689</v>
      </c>
    </row>
    <row r="94" spans="1:8" ht="15">
      <c r="A94" s="92" t="str">
        <f t="shared" si="6"/>
        <v>ЕЛХИМ - ИСКРА  АД</v>
      </c>
      <c r="B94" s="92" t="str">
        <f t="shared" si="7"/>
        <v>112013939</v>
      </c>
      <c r="C94" s="360">
        <f t="shared" si="8"/>
        <v>42825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32225</v>
      </c>
    </row>
    <row r="95" spans="1:8" ht="15">
      <c r="A95" s="92" t="str">
        <f t="shared" si="6"/>
        <v>ЕЛХИМ - ИСКРА  АД</v>
      </c>
      <c r="B95" s="92" t="str">
        <f t="shared" si="7"/>
        <v>112013939</v>
      </c>
      <c r="C95" s="360">
        <f t="shared" si="8"/>
        <v>42825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">
      <c r="A96" s="92" t="str">
        <f t="shared" si="6"/>
        <v>ЕЛХИМ - ИСКРА  АД</v>
      </c>
      <c r="B96" s="92" t="str">
        <f t="shared" si="7"/>
        <v>112013939</v>
      </c>
      <c r="C96" s="360">
        <f t="shared" si="8"/>
        <v>42825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39</v>
      </c>
    </row>
    <row r="97" spans="1:8" ht="15">
      <c r="A97" s="92" t="str">
        <f t="shared" si="6"/>
        <v>ЕЛХИМ - ИСКРА  АД</v>
      </c>
      <c r="B97" s="92" t="str">
        <f t="shared" si="7"/>
        <v>112013939</v>
      </c>
      <c r="C97" s="360">
        <f t="shared" si="8"/>
        <v>42825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">
      <c r="A98" s="92" t="str">
        <f t="shared" si="6"/>
        <v>ЕЛХИМ - ИСКРА  АД</v>
      </c>
      <c r="B98" s="92" t="str">
        <f t="shared" si="7"/>
        <v>112013939</v>
      </c>
      <c r="C98" s="360">
        <f t="shared" si="8"/>
        <v>42825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">
      <c r="A99" s="92" t="str">
        <f aca="true" t="shared" si="9" ref="A99:A125">pdeName</f>
        <v>ЕЛХИМ - ИСКРА  АД</v>
      </c>
      <c r="B99" s="92" t="str">
        <f aca="true" t="shared" si="10" ref="B99:B125">pdeBulstat</f>
        <v>112013939</v>
      </c>
      <c r="C99" s="360">
        <f aca="true" t="shared" si="11" ref="C99:C125">endDate</f>
        <v>42825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">
      <c r="A100" s="92" t="str">
        <f t="shared" si="9"/>
        <v>ЕЛХИМ - ИСКРА  АД</v>
      </c>
      <c r="B100" s="92" t="str">
        <f t="shared" si="10"/>
        <v>112013939</v>
      </c>
      <c r="C100" s="360">
        <f t="shared" si="11"/>
        <v>42825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">
      <c r="A101" s="92" t="str">
        <f t="shared" si="9"/>
        <v>ЕЛХИМ - ИСКРА  АД</v>
      </c>
      <c r="B101" s="92" t="str">
        <f t="shared" si="10"/>
        <v>112013939</v>
      </c>
      <c r="C101" s="360">
        <f t="shared" si="11"/>
        <v>42825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517</v>
      </c>
    </row>
    <row r="102" spans="1:8" ht="15">
      <c r="A102" s="92" t="str">
        <f t="shared" si="9"/>
        <v>ЕЛХИМ - ИСКРА  АД</v>
      </c>
      <c r="B102" s="92" t="str">
        <f t="shared" si="10"/>
        <v>112013939</v>
      </c>
      <c r="C102" s="360">
        <f t="shared" si="11"/>
        <v>42825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556</v>
      </c>
    </row>
    <row r="103" spans="1:8" ht="15">
      <c r="A103" s="92" t="str">
        <f t="shared" si="9"/>
        <v>ЕЛХИМ - ИСКРА  АД</v>
      </c>
      <c r="B103" s="92" t="str">
        <f t="shared" si="10"/>
        <v>112013939</v>
      </c>
      <c r="C103" s="360">
        <f t="shared" si="11"/>
        <v>42825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">
      <c r="A104" s="92" t="str">
        <f t="shared" si="9"/>
        <v>ЕЛХИМ - ИСКРА  АД</v>
      </c>
      <c r="B104" s="92" t="str">
        <f t="shared" si="10"/>
        <v>112013939</v>
      </c>
      <c r="C104" s="360">
        <f t="shared" si="11"/>
        <v>42825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">
      <c r="A105" s="92" t="str">
        <f t="shared" si="9"/>
        <v>ЕЛХИМ - ИСКРА  АД</v>
      </c>
      <c r="B105" s="92" t="str">
        <f t="shared" si="10"/>
        <v>112013939</v>
      </c>
      <c r="C105" s="360">
        <f t="shared" si="11"/>
        <v>42825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">
      <c r="A106" s="92" t="str">
        <f t="shared" si="9"/>
        <v>ЕЛХИМ - ИСКРА  АД</v>
      </c>
      <c r="B106" s="92" t="str">
        <f t="shared" si="10"/>
        <v>112013939</v>
      </c>
      <c r="C106" s="360">
        <f t="shared" si="11"/>
        <v>42825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725</v>
      </c>
    </row>
    <row r="107" spans="1:8" ht="15">
      <c r="A107" s="92" t="str">
        <f t="shared" si="9"/>
        <v>ЕЛХИМ - ИСКРА  АД</v>
      </c>
      <c r="B107" s="92" t="str">
        <f t="shared" si="10"/>
        <v>112013939</v>
      </c>
      <c r="C107" s="360">
        <f t="shared" si="11"/>
        <v>42825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1281</v>
      </c>
    </row>
    <row r="108" spans="1:8" ht="15">
      <c r="A108" s="92" t="str">
        <f t="shared" si="9"/>
        <v>ЕЛХИМ - ИСКРА  АД</v>
      </c>
      <c r="B108" s="92" t="str">
        <f t="shared" si="10"/>
        <v>112013939</v>
      </c>
      <c r="C108" s="360">
        <f t="shared" si="11"/>
        <v>42825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">
      <c r="A109" s="92" t="str">
        <f t="shared" si="9"/>
        <v>ЕЛХИМ - ИСКРА  АД</v>
      </c>
      <c r="B109" s="92" t="str">
        <f t="shared" si="10"/>
        <v>112013939</v>
      </c>
      <c r="C109" s="360">
        <f t="shared" si="11"/>
        <v>42825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">
      <c r="A110" s="92" t="str">
        <f t="shared" si="9"/>
        <v>ЕЛХИМ - ИСКРА  АД</v>
      </c>
      <c r="B110" s="92" t="str">
        <f t="shared" si="10"/>
        <v>112013939</v>
      </c>
      <c r="C110" s="360">
        <f t="shared" si="11"/>
        <v>42825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1455</v>
      </c>
    </row>
    <row r="111" spans="1:8" ht="15">
      <c r="A111" s="92" t="str">
        <f t="shared" si="9"/>
        <v>ЕЛХИМ - ИСКРА  АД</v>
      </c>
      <c r="B111" s="92" t="str">
        <f t="shared" si="10"/>
        <v>112013939</v>
      </c>
      <c r="C111" s="360">
        <f t="shared" si="11"/>
        <v>42825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28</v>
      </c>
    </row>
    <row r="112" spans="1:8" ht="15">
      <c r="A112" s="92" t="str">
        <f t="shared" si="9"/>
        <v>ЕЛХИМ - ИСКРА  АД</v>
      </c>
      <c r="B112" s="92" t="str">
        <f t="shared" si="10"/>
        <v>112013939</v>
      </c>
      <c r="C112" s="360">
        <f t="shared" si="11"/>
        <v>42825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">
      <c r="A113" s="92" t="str">
        <f t="shared" si="9"/>
        <v>ЕЛХИМ - ИСКРА  АД</v>
      </c>
      <c r="B113" s="92" t="str">
        <f t="shared" si="10"/>
        <v>112013939</v>
      </c>
      <c r="C113" s="360">
        <f t="shared" si="11"/>
        <v>42825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291</v>
      </c>
    </row>
    <row r="114" spans="1:8" ht="15">
      <c r="A114" s="92" t="str">
        <f t="shared" si="9"/>
        <v>ЕЛХИМ - ИСКРА  АД</v>
      </c>
      <c r="B114" s="92" t="str">
        <f t="shared" si="10"/>
        <v>112013939</v>
      </c>
      <c r="C114" s="360">
        <f t="shared" si="11"/>
        <v>42825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571</v>
      </c>
    </row>
    <row r="115" spans="1:8" ht="15">
      <c r="A115" s="92" t="str">
        <f t="shared" si="9"/>
        <v>ЕЛХИМ - ИСКРА  АД</v>
      </c>
      <c r="B115" s="92" t="str">
        <f t="shared" si="10"/>
        <v>112013939</v>
      </c>
      <c r="C115" s="360">
        <f t="shared" si="11"/>
        <v>42825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209</v>
      </c>
    </row>
    <row r="116" spans="1:8" ht="15">
      <c r="A116" s="92" t="str">
        <f t="shared" si="9"/>
        <v>ЕЛХИМ - ИСКРА  АД</v>
      </c>
      <c r="B116" s="92" t="str">
        <f t="shared" si="10"/>
        <v>112013939</v>
      </c>
      <c r="C116" s="360">
        <f t="shared" si="11"/>
        <v>42825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131</v>
      </c>
    </row>
    <row r="117" spans="1:8" ht="15">
      <c r="A117" s="92" t="str">
        <f t="shared" si="9"/>
        <v>ЕЛХИМ - ИСКРА  АД</v>
      </c>
      <c r="B117" s="92" t="str">
        <f t="shared" si="10"/>
        <v>112013939</v>
      </c>
      <c r="C117" s="360">
        <f t="shared" si="11"/>
        <v>42825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225</v>
      </c>
    </row>
    <row r="118" spans="1:8" ht="15">
      <c r="A118" s="92" t="str">
        <f t="shared" si="9"/>
        <v>ЕЛХИМ - ИСКРА  АД</v>
      </c>
      <c r="B118" s="92" t="str">
        <f t="shared" si="10"/>
        <v>112013939</v>
      </c>
      <c r="C118" s="360">
        <f t="shared" si="11"/>
        <v>42825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447</v>
      </c>
    </row>
    <row r="119" spans="1:8" ht="15">
      <c r="A119" s="92" t="str">
        <f t="shared" si="9"/>
        <v>ЕЛХИМ - ИСКРА  АД</v>
      </c>
      <c r="B119" s="92" t="str">
        <f t="shared" si="10"/>
        <v>112013939</v>
      </c>
      <c r="C119" s="360">
        <f t="shared" si="11"/>
        <v>42825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302</v>
      </c>
    </row>
    <row r="120" spans="1:8" ht="15">
      <c r="A120" s="92" t="str">
        <f t="shared" si="9"/>
        <v>ЕЛХИМ - ИСКРА  АД</v>
      </c>
      <c r="B120" s="92" t="str">
        <f t="shared" si="10"/>
        <v>112013939</v>
      </c>
      <c r="C120" s="360">
        <f t="shared" si="11"/>
        <v>42825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2204</v>
      </c>
    </row>
    <row r="121" spans="1:8" ht="15">
      <c r="A121" s="92" t="str">
        <f t="shared" si="9"/>
        <v>ЕЛХИМ - ИСКРА  АД</v>
      </c>
      <c r="B121" s="92" t="str">
        <f t="shared" si="10"/>
        <v>112013939</v>
      </c>
      <c r="C121" s="360">
        <f t="shared" si="11"/>
        <v>42825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">
      <c r="A122" s="92" t="str">
        <f t="shared" si="9"/>
        <v>ЕЛХИМ - ИСКРА  АД</v>
      </c>
      <c r="B122" s="92" t="str">
        <f t="shared" si="10"/>
        <v>112013939</v>
      </c>
      <c r="C122" s="360">
        <f t="shared" si="11"/>
        <v>42825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">
      <c r="A123" s="92" t="str">
        <f t="shared" si="9"/>
        <v>ЕЛХИМ - ИСКРА  АД</v>
      </c>
      <c r="B123" s="92" t="str">
        <f t="shared" si="10"/>
        <v>112013939</v>
      </c>
      <c r="C123" s="360">
        <f t="shared" si="11"/>
        <v>42825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93</v>
      </c>
    </row>
    <row r="124" spans="1:8" ht="15">
      <c r="A124" s="92" t="str">
        <f t="shared" si="9"/>
        <v>ЕЛХИМ - ИСКРА  АД</v>
      </c>
      <c r="B124" s="92" t="str">
        <f t="shared" si="10"/>
        <v>112013939</v>
      </c>
      <c r="C124" s="360">
        <f t="shared" si="11"/>
        <v>42825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2297</v>
      </c>
    </row>
    <row r="125" spans="1:8" ht="15">
      <c r="A125" s="92" t="str">
        <f t="shared" si="9"/>
        <v>ЕЛХИМ - ИСКРА  АД</v>
      </c>
      <c r="B125" s="92" t="str">
        <f t="shared" si="10"/>
        <v>112013939</v>
      </c>
      <c r="C125" s="360">
        <f t="shared" si="11"/>
        <v>42825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35803</v>
      </c>
    </row>
    <row r="126" spans="3:6" s="285" customFormat="1" ht="15">
      <c r="C126" s="359"/>
      <c r="F126" s="288" t="s">
        <v>559</v>
      </c>
    </row>
    <row r="127" spans="1:8" ht="15">
      <c r="A127" s="92" t="str">
        <f aca="true" t="shared" si="12" ref="A127:A158">pdeName</f>
        <v>ЕЛХИМ - ИСКРА  АД</v>
      </c>
      <c r="B127" s="92" t="str">
        <f aca="true" t="shared" si="13" ref="B127:B158">pdeBulstat</f>
        <v>112013939</v>
      </c>
      <c r="C127" s="360">
        <f aca="true" t="shared" si="14" ref="C127:C158">endDate</f>
        <v>42825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7579</v>
      </c>
    </row>
    <row r="128" spans="1:8" ht="15">
      <c r="A128" s="92" t="str">
        <f t="shared" si="12"/>
        <v>ЕЛХИМ - ИСКРА  АД</v>
      </c>
      <c r="B128" s="92" t="str">
        <f t="shared" si="13"/>
        <v>112013939</v>
      </c>
      <c r="C128" s="360">
        <f t="shared" si="14"/>
        <v>42825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414</v>
      </c>
    </row>
    <row r="129" spans="1:8" ht="15">
      <c r="A129" s="92" t="str">
        <f t="shared" si="12"/>
        <v>ЕЛХИМ - ИСКРА  АД</v>
      </c>
      <c r="B129" s="92" t="str">
        <f t="shared" si="13"/>
        <v>112013939</v>
      </c>
      <c r="C129" s="360">
        <f t="shared" si="14"/>
        <v>42825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418</v>
      </c>
    </row>
    <row r="130" spans="1:8" ht="15">
      <c r="A130" s="92" t="str">
        <f t="shared" si="12"/>
        <v>ЕЛХИМ - ИСКРА  АД</v>
      </c>
      <c r="B130" s="92" t="str">
        <f t="shared" si="13"/>
        <v>112013939</v>
      </c>
      <c r="C130" s="360">
        <f t="shared" si="14"/>
        <v>42825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978</v>
      </c>
    </row>
    <row r="131" spans="1:8" ht="15">
      <c r="A131" s="92" t="str">
        <f t="shared" si="12"/>
        <v>ЕЛХИМ - ИСКРА  АД</v>
      </c>
      <c r="B131" s="92" t="str">
        <f t="shared" si="13"/>
        <v>112013939</v>
      </c>
      <c r="C131" s="360">
        <f t="shared" si="14"/>
        <v>42825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214</v>
      </c>
    </row>
    <row r="132" spans="1:8" ht="15">
      <c r="A132" s="92" t="str">
        <f t="shared" si="12"/>
        <v>ЕЛХИМ - ИСКРА  АД</v>
      </c>
      <c r="B132" s="92" t="str">
        <f t="shared" si="13"/>
        <v>112013939</v>
      </c>
      <c r="C132" s="360">
        <f t="shared" si="14"/>
        <v>42825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173</v>
      </c>
    </row>
    <row r="133" spans="1:8" ht="15">
      <c r="A133" s="92" t="str">
        <f t="shared" si="12"/>
        <v>ЕЛХИМ - ИСКРА  АД</v>
      </c>
      <c r="B133" s="92" t="str">
        <f t="shared" si="13"/>
        <v>112013939</v>
      </c>
      <c r="C133" s="360">
        <f t="shared" si="14"/>
        <v>42825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-870</v>
      </c>
    </row>
    <row r="134" spans="1:8" ht="15">
      <c r="A134" s="92" t="str">
        <f t="shared" si="12"/>
        <v>ЕЛХИМ - ИСКРА  АД</v>
      </c>
      <c r="B134" s="92" t="str">
        <f t="shared" si="13"/>
        <v>112013939</v>
      </c>
      <c r="C134" s="360">
        <f t="shared" si="14"/>
        <v>42825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208</v>
      </c>
    </row>
    <row r="135" spans="1:8" ht="15">
      <c r="A135" s="92" t="str">
        <f t="shared" si="12"/>
        <v>ЕЛХИМ - ИСКРА  АД</v>
      </c>
      <c r="B135" s="92" t="str">
        <f t="shared" si="13"/>
        <v>112013939</v>
      </c>
      <c r="C135" s="360">
        <f t="shared" si="14"/>
        <v>42825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">
      <c r="A136" s="92" t="str">
        <f t="shared" si="12"/>
        <v>ЕЛХИМ - ИСКРА  АД</v>
      </c>
      <c r="B136" s="92" t="str">
        <f t="shared" si="13"/>
        <v>112013939</v>
      </c>
      <c r="C136" s="360">
        <f t="shared" si="14"/>
        <v>42825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140</v>
      </c>
    </row>
    <row r="137" spans="1:8" ht="15">
      <c r="A137" s="92" t="str">
        <f t="shared" si="12"/>
        <v>ЕЛХИМ - ИСКРА  АД</v>
      </c>
      <c r="B137" s="92" t="str">
        <f t="shared" si="13"/>
        <v>112013939</v>
      </c>
      <c r="C137" s="360">
        <f t="shared" si="14"/>
        <v>42825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9114</v>
      </c>
    </row>
    <row r="138" spans="1:8" ht="15">
      <c r="A138" s="92" t="str">
        <f t="shared" si="12"/>
        <v>ЕЛХИМ - ИСКРА  АД</v>
      </c>
      <c r="B138" s="92" t="str">
        <f t="shared" si="13"/>
        <v>112013939</v>
      </c>
      <c r="C138" s="360">
        <f t="shared" si="14"/>
        <v>42825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1</v>
      </c>
    </row>
    <row r="139" spans="1:8" ht="15">
      <c r="A139" s="92" t="str">
        <f t="shared" si="12"/>
        <v>ЕЛХИМ - ИСКРА  АД</v>
      </c>
      <c r="B139" s="92" t="str">
        <f t="shared" si="13"/>
        <v>112013939</v>
      </c>
      <c r="C139" s="360">
        <f t="shared" si="14"/>
        <v>42825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">
      <c r="A140" s="92" t="str">
        <f t="shared" si="12"/>
        <v>ЕЛХИМ - ИСКРА  АД</v>
      </c>
      <c r="B140" s="92" t="str">
        <f t="shared" si="13"/>
        <v>112013939</v>
      </c>
      <c r="C140" s="360">
        <f t="shared" si="14"/>
        <v>42825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9</v>
      </c>
    </row>
    <row r="141" spans="1:8" ht="15">
      <c r="A141" s="92" t="str">
        <f t="shared" si="12"/>
        <v>ЕЛХИМ - ИСКРА  АД</v>
      </c>
      <c r="B141" s="92" t="str">
        <f t="shared" si="13"/>
        <v>112013939</v>
      </c>
      <c r="C141" s="360">
        <f t="shared" si="14"/>
        <v>42825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14</v>
      </c>
    </row>
    <row r="142" spans="1:8" ht="15">
      <c r="A142" s="92" t="str">
        <f t="shared" si="12"/>
        <v>ЕЛХИМ - ИСКРА  АД</v>
      </c>
      <c r="B142" s="92" t="str">
        <f t="shared" si="13"/>
        <v>112013939</v>
      </c>
      <c r="C142" s="360">
        <f t="shared" si="14"/>
        <v>42825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24</v>
      </c>
    </row>
    <row r="143" spans="1:8" ht="15">
      <c r="A143" s="92" t="str">
        <f t="shared" si="12"/>
        <v>ЕЛХИМ - ИСКРА  АД</v>
      </c>
      <c r="B143" s="92" t="str">
        <f t="shared" si="13"/>
        <v>112013939</v>
      </c>
      <c r="C143" s="360">
        <f t="shared" si="14"/>
        <v>42825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9138</v>
      </c>
    </row>
    <row r="144" spans="1:8" ht="15">
      <c r="A144" s="92" t="str">
        <f t="shared" si="12"/>
        <v>ЕЛХИМ - ИСКРА  АД</v>
      </c>
      <c r="B144" s="92" t="str">
        <f t="shared" si="13"/>
        <v>112013939</v>
      </c>
      <c r="C144" s="360">
        <f t="shared" si="14"/>
        <v>42825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446</v>
      </c>
    </row>
    <row r="145" spans="1:8" ht="15">
      <c r="A145" s="92" t="str">
        <f t="shared" si="12"/>
        <v>ЕЛХИМ - ИСКРА  АД</v>
      </c>
      <c r="B145" s="92" t="str">
        <f t="shared" si="13"/>
        <v>112013939</v>
      </c>
      <c r="C145" s="360">
        <f t="shared" si="14"/>
        <v>42825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">
      <c r="A146" s="92" t="str">
        <f t="shared" si="12"/>
        <v>ЕЛХИМ - ИСКРА  АД</v>
      </c>
      <c r="B146" s="92" t="str">
        <f t="shared" si="13"/>
        <v>112013939</v>
      </c>
      <c r="C146" s="360">
        <f t="shared" si="14"/>
        <v>42825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">
      <c r="A147" s="92" t="str">
        <f t="shared" si="12"/>
        <v>ЕЛХИМ - ИСКРА  АД</v>
      </c>
      <c r="B147" s="92" t="str">
        <f t="shared" si="13"/>
        <v>112013939</v>
      </c>
      <c r="C147" s="360">
        <f t="shared" si="14"/>
        <v>42825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9138</v>
      </c>
    </row>
    <row r="148" spans="1:8" ht="15">
      <c r="A148" s="92" t="str">
        <f t="shared" si="12"/>
        <v>ЕЛХИМ - ИСКРА  АД</v>
      </c>
      <c r="B148" s="92" t="str">
        <f t="shared" si="13"/>
        <v>112013939</v>
      </c>
      <c r="C148" s="360">
        <f t="shared" si="14"/>
        <v>42825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446</v>
      </c>
    </row>
    <row r="149" spans="1:8" ht="15">
      <c r="A149" s="92" t="str">
        <f t="shared" si="12"/>
        <v>ЕЛХИМ - ИСКРА  АД</v>
      </c>
      <c r="B149" s="92" t="str">
        <f t="shared" si="13"/>
        <v>112013939</v>
      </c>
      <c r="C149" s="360">
        <f t="shared" si="14"/>
        <v>42825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15</v>
      </c>
    </row>
    <row r="150" spans="1:8" ht="15">
      <c r="A150" s="92" t="str">
        <f t="shared" si="12"/>
        <v>ЕЛХИМ - ИСКРА  АД</v>
      </c>
      <c r="B150" s="92" t="str">
        <f t="shared" si="13"/>
        <v>112013939</v>
      </c>
      <c r="C150" s="360">
        <f t="shared" si="14"/>
        <v>42825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15</v>
      </c>
    </row>
    <row r="151" spans="1:8" ht="15">
      <c r="A151" s="92" t="str">
        <f t="shared" si="12"/>
        <v>ЕЛХИМ - ИСКРА  АД</v>
      </c>
      <c r="B151" s="92" t="str">
        <f t="shared" si="13"/>
        <v>112013939</v>
      </c>
      <c r="C151" s="360">
        <f t="shared" si="14"/>
        <v>42825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">
      <c r="A152" s="92" t="str">
        <f t="shared" si="12"/>
        <v>ЕЛХИМ - ИСКРА  АД</v>
      </c>
      <c r="B152" s="92" t="str">
        <f t="shared" si="13"/>
        <v>112013939</v>
      </c>
      <c r="C152" s="360">
        <f t="shared" si="14"/>
        <v>42825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">
      <c r="A153" s="92" t="str">
        <f t="shared" si="12"/>
        <v>ЕЛХИМ - ИСКРА  АД</v>
      </c>
      <c r="B153" s="92" t="str">
        <f t="shared" si="13"/>
        <v>112013939</v>
      </c>
      <c r="C153" s="360">
        <f t="shared" si="14"/>
        <v>42825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431</v>
      </c>
    </row>
    <row r="154" spans="1:8" ht="15">
      <c r="A154" s="92" t="str">
        <f t="shared" si="12"/>
        <v>ЕЛХИМ - ИСКРА  АД</v>
      </c>
      <c r="B154" s="92" t="str">
        <f t="shared" si="13"/>
        <v>112013939</v>
      </c>
      <c r="C154" s="360">
        <f t="shared" si="14"/>
        <v>42825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">
      <c r="A155" s="92" t="str">
        <f t="shared" si="12"/>
        <v>ЕЛХИМ - ИСКРА  АД</v>
      </c>
      <c r="B155" s="92" t="str">
        <f t="shared" si="13"/>
        <v>112013939</v>
      </c>
      <c r="C155" s="360">
        <f t="shared" si="14"/>
        <v>42825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431</v>
      </c>
    </row>
    <row r="156" spans="1:8" ht="15">
      <c r="A156" s="92" t="str">
        <f t="shared" si="12"/>
        <v>ЕЛХИМ - ИСКРА  АД</v>
      </c>
      <c r="B156" s="92" t="str">
        <f t="shared" si="13"/>
        <v>112013939</v>
      </c>
      <c r="C156" s="360">
        <f t="shared" si="14"/>
        <v>42825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9584</v>
      </c>
    </row>
    <row r="157" spans="1:8" ht="15">
      <c r="A157" s="92" t="str">
        <f t="shared" si="12"/>
        <v>ЕЛХИМ - ИСКРА  АД</v>
      </c>
      <c r="B157" s="92" t="str">
        <f t="shared" si="13"/>
        <v>112013939</v>
      </c>
      <c r="C157" s="360">
        <f t="shared" si="14"/>
        <v>42825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9146</v>
      </c>
    </row>
    <row r="158" spans="1:8" ht="15">
      <c r="A158" s="92" t="str">
        <f t="shared" si="12"/>
        <v>ЕЛХИМ - ИСКРА  АД</v>
      </c>
      <c r="B158" s="92" t="str">
        <f t="shared" si="13"/>
        <v>112013939</v>
      </c>
      <c r="C158" s="360">
        <f t="shared" si="14"/>
        <v>42825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">
      <c r="A159" s="92" t="str">
        <f aca="true" t="shared" si="15" ref="A159:A179">pdeName</f>
        <v>ЕЛХИМ - ИСКРА  АД</v>
      </c>
      <c r="B159" s="92" t="str">
        <f aca="true" t="shared" si="16" ref="B159:B179">pdeBulstat</f>
        <v>112013939</v>
      </c>
      <c r="C159" s="360">
        <f aca="true" t="shared" si="17" ref="C159:C179">endDate</f>
        <v>42825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69</v>
      </c>
    </row>
    <row r="160" spans="1:8" ht="15">
      <c r="A160" s="92" t="str">
        <f t="shared" si="15"/>
        <v>ЕЛХИМ - ИСКРА  АД</v>
      </c>
      <c r="B160" s="92" t="str">
        <f t="shared" si="16"/>
        <v>112013939</v>
      </c>
      <c r="C160" s="360">
        <f t="shared" si="17"/>
        <v>42825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306</v>
      </c>
    </row>
    <row r="161" spans="1:8" ht="15">
      <c r="A161" s="92" t="str">
        <f t="shared" si="15"/>
        <v>ЕЛХИМ - ИСКРА  АД</v>
      </c>
      <c r="B161" s="92" t="str">
        <f t="shared" si="16"/>
        <v>112013939</v>
      </c>
      <c r="C161" s="360">
        <f t="shared" si="17"/>
        <v>42825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9521</v>
      </c>
    </row>
    <row r="162" spans="1:8" ht="15">
      <c r="A162" s="92" t="str">
        <f t="shared" si="15"/>
        <v>ЕЛХИМ - ИСКРА  АД</v>
      </c>
      <c r="B162" s="92" t="str">
        <f t="shared" si="16"/>
        <v>112013939</v>
      </c>
      <c r="C162" s="360">
        <f t="shared" si="17"/>
        <v>42825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36</v>
      </c>
    </row>
    <row r="163" spans="1:8" ht="15">
      <c r="A163" s="92" t="str">
        <f t="shared" si="15"/>
        <v>ЕЛХИМ - ИСКРА  АД</v>
      </c>
      <c r="B163" s="92" t="str">
        <f t="shared" si="16"/>
        <v>112013939</v>
      </c>
      <c r="C163" s="360">
        <f t="shared" si="17"/>
        <v>42825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">
      <c r="A164" s="92" t="str">
        <f t="shared" si="15"/>
        <v>ЕЛХИМ - ИСКРА  АД</v>
      </c>
      <c r="B164" s="92" t="str">
        <f t="shared" si="16"/>
        <v>112013939</v>
      </c>
      <c r="C164" s="360">
        <f t="shared" si="17"/>
        <v>42825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22</v>
      </c>
    </row>
    <row r="165" spans="1:8" ht="15">
      <c r="A165" s="92" t="str">
        <f t="shared" si="15"/>
        <v>ЕЛХИМ - ИСКРА  АД</v>
      </c>
      <c r="B165" s="92" t="str">
        <f t="shared" si="16"/>
        <v>112013939</v>
      </c>
      <c r="C165" s="360">
        <f t="shared" si="17"/>
        <v>42825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">
      <c r="A166" s="92" t="str">
        <f t="shared" si="15"/>
        <v>ЕЛХИМ - ИСКРА  АД</v>
      </c>
      <c r="B166" s="92" t="str">
        <f t="shared" si="16"/>
        <v>112013939</v>
      </c>
      <c r="C166" s="360">
        <f t="shared" si="17"/>
        <v>42825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">
      <c r="A167" s="92" t="str">
        <f t="shared" si="15"/>
        <v>ЕЛХИМ - ИСКРА  АД</v>
      </c>
      <c r="B167" s="92" t="str">
        <f t="shared" si="16"/>
        <v>112013939</v>
      </c>
      <c r="C167" s="360">
        <f t="shared" si="17"/>
        <v>42825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4</v>
      </c>
    </row>
    <row r="168" spans="1:8" ht="15">
      <c r="A168" s="92" t="str">
        <f t="shared" si="15"/>
        <v>ЕЛХИМ - ИСКРА  АД</v>
      </c>
      <c r="B168" s="92" t="str">
        <f t="shared" si="16"/>
        <v>112013939</v>
      </c>
      <c r="C168" s="360">
        <f t="shared" si="17"/>
        <v>42825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1</v>
      </c>
    </row>
    <row r="169" spans="1:8" ht="15">
      <c r="A169" s="92" t="str">
        <f t="shared" si="15"/>
        <v>ЕЛХИМ - ИСКРА  АД</v>
      </c>
      <c r="B169" s="92" t="str">
        <f t="shared" si="16"/>
        <v>112013939</v>
      </c>
      <c r="C169" s="360">
        <f t="shared" si="17"/>
        <v>42825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27</v>
      </c>
    </row>
    <row r="170" spans="1:8" ht="15">
      <c r="A170" s="92" t="str">
        <f t="shared" si="15"/>
        <v>ЕЛХИМ - ИСКРА  АД</v>
      </c>
      <c r="B170" s="92" t="str">
        <f t="shared" si="16"/>
        <v>112013939</v>
      </c>
      <c r="C170" s="360">
        <f t="shared" si="17"/>
        <v>42825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9584</v>
      </c>
    </row>
    <row r="171" spans="1:8" ht="15">
      <c r="A171" s="92" t="str">
        <f t="shared" si="15"/>
        <v>ЕЛХИМ - ИСКРА  АД</v>
      </c>
      <c r="B171" s="92" t="str">
        <f t="shared" si="16"/>
        <v>112013939</v>
      </c>
      <c r="C171" s="360">
        <f t="shared" si="17"/>
        <v>42825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">
      <c r="A172" s="92" t="str">
        <f t="shared" si="15"/>
        <v>ЕЛХИМ - ИСКРА  АД</v>
      </c>
      <c r="B172" s="92" t="str">
        <f t="shared" si="16"/>
        <v>112013939</v>
      </c>
      <c r="C172" s="360">
        <f t="shared" si="17"/>
        <v>42825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">
      <c r="A173" s="92" t="str">
        <f t="shared" si="15"/>
        <v>ЕЛХИМ - ИСКРА  АД</v>
      </c>
      <c r="B173" s="92" t="str">
        <f t="shared" si="16"/>
        <v>112013939</v>
      </c>
      <c r="C173" s="360">
        <f t="shared" si="17"/>
        <v>42825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">
      <c r="A174" s="92" t="str">
        <f t="shared" si="15"/>
        <v>ЕЛХИМ - ИСКРА  АД</v>
      </c>
      <c r="B174" s="92" t="str">
        <f t="shared" si="16"/>
        <v>112013939</v>
      </c>
      <c r="C174" s="360">
        <f t="shared" si="17"/>
        <v>42825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9584</v>
      </c>
    </row>
    <row r="175" spans="1:8" ht="15">
      <c r="A175" s="92" t="str">
        <f t="shared" si="15"/>
        <v>ЕЛХИМ - ИСКРА  АД</v>
      </c>
      <c r="B175" s="92" t="str">
        <f t="shared" si="16"/>
        <v>112013939</v>
      </c>
      <c r="C175" s="360">
        <f t="shared" si="17"/>
        <v>42825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">
      <c r="A176" s="92" t="str">
        <f t="shared" si="15"/>
        <v>ЕЛХИМ - ИСКРА  АД</v>
      </c>
      <c r="B176" s="92" t="str">
        <f t="shared" si="16"/>
        <v>112013939</v>
      </c>
      <c r="C176" s="360">
        <f t="shared" si="17"/>
        <v>42825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">
      <c r="A177" s="92" t="str">
        <f t="shared" si="15"/>
        <v>ЕЛХИМ - ИСКРА  АД</v>
      </c>
      <c r="B177" s="92" t="str">
        <f t="shared" si="16"/>
        <v>112013939</v>
      </c>
      <c r="C177" s="360">
        <f t="shared" si="17"/>
        <v>42825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">
      <c r="A178" s="92" t="str">
        <f t="shared" si="15"/>
        <v>ЕЛХИМ - ИСКРА  АД</v>
      </c>
      <c r="B178" s="92" t="str">
        <f t="shared" si="16"/>
        <v>112013939</v>
      </c>
      <c r="C178" s="360">
        <f t="shared" si="17"/>
        <v>42825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">
      <c r="A179" s="92" t="str">
        <f t="shared" si="15"/>
        <v>ЕЛХИМ - ИСКРА  АД</v>
      </c>
      <c r="B179" s="92" t="str">
        <f t="shared" si="16"/>
        <v>112013939</v>
      </c>
      <c r="C179" s="360">
        <f t="shared" si="17"/>
        <v>42825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9584</v>
      </c>
    </row>
    <row r="180" spans="3:6" s="285" customFormat="1" ht="15">
      <c r="C180" s="359"/>
      <c r="F180" s="288" t="s">
        <v>563</v>
      </c>
    </row>
    <row r="181" spans="1:8" ht="15">
      <c r="A181" s="92" t="str">
        <f aca="true" t="shared" si="18" ref="A181:A216">pdeName</f>
        <v>ЕЛХИМ - ИСКРА  АД</v>
      </c>
      <c r="B181" s="92" t="str">
        <f aca="true" t="shared" si="19" ref="B181:B216">pdeBulstat</f>
        <v>112013939</v>
      </c>
      <c r="C181" s="360">
        <f aca="true" t="shared" si="20" ref="C181:C216">endDate</f>
        <v>42825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8910</v>
      </c>
    </row>
    <row r="182" spans="1:8" ht="15">
      <c r="A182" s="92" t="str">
        <f t="shared" si="18"/>
        <v>ЕЛХИМ - ИСКРА  АД</v>
      </c>
      <c r="B182" s="92" t="str">
        <f t="shared" si="19"/>
        <v>112013939</v>
      </c>
      <c r="C182" s="360">
        <f t="shared" si="20"/>
        <v>42825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-8500</v>
      </c>
    </row>
    <row r="183" spans="1:8" ht="15">
      <c r="A183" s="92" t="str">
        <f t="shared" si="18"/>
        <v>ЕЛХИМ - ИСКРА  АД</v>
      </c>
      <c r="B183" s="92" t="str">
        <f t="shared" si="19"/>
        <v>112013939</v>
      </c>
      <c r="C183" s="360">
        <f t="shared" si="20"/>
        <v>42825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">
      <c r="A184" s="92" t="str">
        <f t="shared" si="18"/>
        <v>ЕЛХИМ - ИСКРА  АД</v>
      </c>
      <c r="B184" s="92" t="str">
        <f t="shared" si="19"/>
        <v>112013939</v>
      </c>
      <c r="C184" s="360">
        <f t="shared" si="20"/>
        <v>42825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-1210</v>
      </c>
    </row>
    <row r="185" spans="1:8" ht="15">
      <c r="A185" s="92" t="str">
        <f t="shared" si="18"/>
        <v>ЕЛХИМ - ИСКРА  АД</v>
      </c>
      <c r="B185" s="92" t="str">
        <f t="shared" si="19"/>
        <v>112013939</v>
      </c>
      <c r="C185" s="360">
        <f t="shared" si="20"/>
        <v>42825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695</v>
      </c>
    </row>
    <row r="186" spans="1:8" ht="15">
      <c r="A186" s="92" t="str">
        <f t="shared" si="18"/>
        <v>ЕЛХИМ - ИСКРА  АД</v>
      </c>
      <c r="B186" s="92" t="str">
        <f t="shared" si="19"/>
        <v>112013939</v>
      </c>
      <c r="C186" s="360">
        <f t="shared" si="20"/>
        <v>42825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-1</v>
      </c>
    </row>
    <row r="187" spans="1:8" ht="15">
      <c r="A187" s="92" t="str">
        <f t="shared" si="18"/>
        <v>ЕЛХИМ - ИСКРА  АД</v>
      </c>
      <c r="B187" s="92" t="str">
        <f t="shared" si="19"/>
        <v>112013939</v>
      </c>
      <c r="C187" s="360">
        <f t="shared" si="20"/>
        <v>42825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4</v>
      </c>
    </row>
    <row r="188" spans="1:8" ht="15">
      <c r="A188" s="92" t="str">
        <f t="shared" si="18"/>
        <v>ЕЛХИМ - ИСКРА  АД</v>
      </c>
      <c r="B188" s="92" t="str">
        <f t="shared" si="19"/>
        <v>112013939</v>
      </c>
      <c r="C188" s="360">
        <f t="shared" si="20"/>
        <v>42825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-15</v>
      </c>
    </row>
    <row r="189" spans="1:8" ht="15">
      <c r="A189" s="92" t="str">
        <f t="shared" si="18"/>
        <v>ЕЛХИМ - ИСКРА  АД</v>
      </c>
      <c r="B189" s="92" t="str">
        <f t="shared" si="19"/>
        <v>112013939</v>
      </c>
      <c r="C189" s="360">
        <f t="shared" si="20"/>
        <v>42825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">
      <c r="A190" s="92" t="str">
        <f t="shared" si="18"/>
        <v>ЕЛХИМ - ИСКРА  АД</v>
      </c>
      <c r="B190" s="92" t="str">
        <f t="shared" si="19"/>
        <v>112013939</v>
      </c>
      <c r="C190" s="360">
        <f t="shared" si="20"/>
        <v>42825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-6</v>
      </c>
    </row>
    <row r="191" spans="1:8" ht="15">
      <c r="A191" s="92" t="str">
        <f t="shared" si="18"/>
        <v>ЕЛХИМ - ИСКРА  АД</v>
      </c>
      <c r="B191" s="92" t="str">
        <f t="shared" si="19"/>
        <v>112013939</v>
      </c>
      <c r="C191" s="360">
        <f t="shared" si="20"/>
        <v>42825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-123</v>
      </c>
    </row>
    <row r="192" spans="1:8" ht="15">
      <c r="A192" s="92" t="str">
        <f t="shared" si="18"/>
        <v>ЕЛХИМ - ИСКРА  АД</v>
      </c>
      <c r="B192" s="92" t="str">
        <f t="shared" si="19"/>
        <v>112013939</v>
      </c>
      <c r="C192" s="360">
        <f t="shared" si="20"/>
        <v>42825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-282</v>
      </c>
    </row>
    <row r="193" spans="1:8" ht="15">
      <c r="A193" s="92" t="str">
        <f t="shared" si="18"/>
        <v>ЕЛХИМ - ИСКРА  АД</v>
      </c>
      <c r="B193" s="92" t="str">
        <f t="shared" si="19"/>
        <v>112013939</v>
      </c>
      <c r="C193" s="360">
        <f t="shared" si="20"/>
        <v>42825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">
      <c r="A194" s="92" t="str">
        <f t="shared" si="18"/>
        <v>ЕЛХИМ - ИСКРА  АД</v>
      </c>
      <c r="B194" s="92" t="str">
        <f t="shared" si="19"/>
        <v>112013939</v>
      </c>
      <c r="C194" s="360">
        <f t="shared" si="20"/>
        <v>42825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">
      <c r="A195" s="92" t="str">
        <f t="shared" si="18"/>
        <v>ЕЛХИМ - ИСКРА  АД</v>
      </c>
      <c r="B195" s="92" t="str">
        <f t="shared" si="19"/>
        <v>112013939</v>
      </c>
      <c r="C195" s="360">
        <f t="shared" si="20"/>
        <v>42825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">
      <c r="A196" s="92" t="str">
        <f t="shared" si="18"/>
        <v>ЕЛХИМ - ИСКРА  АД</v>
      </c>
      <c r="B196" s="92" t="str">
        <f t="shared" si="19"/>
        <v>112013939</v>
      </c>
      <c r="C196" s="360">
        <f t="shared" si="20"/>
        <v>42825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">
      <c r="A197" s="92" t="str">
        <f t="shared" si="18"/>
        <v>ЕЛХИМ - ИСКРА  АД</v>
      </c>
      <c r="B197" s="92" t="str">
        <f t="shared" si="19"/>
        <v>112013939</v>
      </c>
      <c r="C197" s="360">
        <f t="shared" si="20"/>
        <v>42825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">
      <c r="A198" s="92" t="str">
        <f t="shared" si="18"/>
        <v>ЕЛХИМ - ИСКРА  АД</v>
      </c>
      <c r="B198" s="92" t="str">
        <f t="shared" si="19"/>
        <v>112013939</v>
      </c>
      <c r="C198" s="360">
        <f t="shared" si="20"/>
        <v>42825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">
      <c r="A199" s="92" t="str">
        <f t="shared" si="18"/>
        <v>ЕЛХИМ - ИСКРА  АД</v>
      </c>
      <c r="B199" s="92" t="str">
        <f t="shared" si="19"/>
        <v>112013939</v>
      </c>
      <c r="C199" s="360">
        <f t="shared" si="20"/>
        <v>42825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">
      <c r="A200" s="92" t="str">
        <f t="shared" si="18"/>
        <v>ЕЛХИМ - ИСКРА  АД</v>
      </c>
      <c r="B200" s="92" t="str">
        <f t="shared" si="19"/>
        <v>112013939</v>
      </c>
      <c r="C200" s="360">
        <f t="shared" si="20"/>
        <v>42825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">
      <c r="A201" s="92" t="str">
        <f t="shared" si="18"/>
        <v>ЕЛХИМ - ИСКРА  АД</v>
      </c>
      <c r="B201" s="92" t="str">
        <f t="shared" si="19"/>
        <v>112013939</v>
      </c>
      <c r="C201" s="360">
        <f t="shared" si="20"/>
        <v>42825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">
      <c r="A202" s="92" t="str">
        <f t="shared" si="18"/>
        <v>ЕЛХИМ - ИСКРА  АД</v>
      </c>
      <c r="B202" s="92" t="str">
        <f t="shared" si="19"/>
        <v>112013939</v>
      </c>
      <c r="C202" s="360">
        <f t="shared" si="20"/>
        <v>42825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-282</v>
      </c>
    </row>
    <row r="203" spans="1:8" ht="15">
      <c r="A203" s="92" t="str">
        <f t="shared" si="18"/>
        <v>ЕЛХИМ - ИСКРА  АД</v>
      </c>
      <c r="B203" s="92" t="str">
        <f t="shared" si="19"/>
        <v>112013939</v>
      </c>
      <c r="C203" s="360">
        <f t="shared" si="20"/>
        <v>42825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">
      <c r="A204" s="92" t="str">
        <f t="shared" si="18"/>
        <v>ЕЛХИМ - ИСКРА  АД</v>
      </c>
      <c r="B204" s="92" t="str">
        <f t="shared" si="19"/>
        <v>112013939</v>
      </c>
      <c r="C204" s="360">
        <f t="shared" si="20"/>
        <v>42825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">
      <c r="A205" s="92" t="str">
        <f t="shared" si="18"/>
        <v>ЕЛХИМ - ИСКРА  АД</v>
      </c>
      <c r="B205" s="92" t="str">
        <f t="shared" si="19"/>
        <v>112013939</v>
      </c>
      <c r="C205" s="360">
        <f t="shared" si="20"/>
        <v>42825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">
      <c r="A206" s="92" t="str">
        <f t="shared" si="18"/>
        <v>ЕЛХИМ - ИСКРА  АД</v>
      </c>
      <c r="B206" s="92" t="str">
        <f t="shared" si="19"/>
        <v>112013939</v>
      </c>
      <c r="C206" s="360">
        <f t="shared" si="20"/>
        <v>42825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">
      <c r="A207" s="92" t="str">
        <f t="shared" si="18"/>
        <v>ЕЛХИМ - ИСКРА  АД</v>
      </c>
      <c r="B207" s="92" t="str">
        <f t="shared" si="19"/>
        <v>112013939</v>
      </c>
      <c r="C207" s="360">
        <f t="shared" si="20"/>
        <v>42825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">
      <c r="A208" s="92" t="str">
        <f t="shared" si="18"/>
        <v>ЕЛХИМ - ИСКРА  АД</v>
      </c>
      <c r="B208" s="92" t="str">
        <f t="shared" si="19"/>
        <v>112013939</v>
      </c>
      <c r="C208" s="360">
        <f t="shared" si="20"/>
        <v>42825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">
      <c r="A209" s="92" t="str">
        <f t="shared" si="18"/>
        <v>ЕЛХИМ - ИСКРА  АД</v>
      </c>
      <c r="B209" s="92" t="str">
        <f t="shared" si="19"/>
        <v>112013939</v>
      </c>
      <c r="C209" s="360">
        <f t="shared" si="20"/>
        <v>42825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-1</v>
      </c>
    </row>
    <row r="210" spans="1:8" ht="15">
      <c r="A210" s="92" t="str">
        <f t="shared" si="18"/>
        <v>ЕЛХИМ - ИСКРА  АД</v>
      </c>
      <c r="B210" s="92" t="str">
        <f t="shared" si="19"/>
        <v>112013939</v>
      </c>
      <c r="C210" s="360">
        <f t="shared" si="20"/>
        <v>42825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">
      <c r="A211" s="92" t="str">
        <f t="shared" si="18"/>
        <v>ЕЛХИМ - ИСКРА  АД</v>
      </c>
      <c r="B211" s="92" t="str">
        <f t="shared" si="19"/>
        <v>112013939</v>
      </c>
      <c r="C211" s="360">
        <f t="shared" si="20"/>
        <v>42825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-1</v>
      </c>
    </row>
    <row r="212" spans="1:8" ht="15">
      <c r="A212" s="92" t="str">
        <f t="shared" si="18"/>
        <v>ЕЛХИМ - ИСКРА  АД</v>
      </c>
      <c r="B212" s="92" t="str">
        <f t="shared" si="19"/>
        <v>112013939</v>
      </c>
      <c r="C212" s="360">
        <f t="shared" si="20"/>
        <v>42825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-406</v>
      </c>
    </row>
    <row r="213" spans="1:8" ht="15">
      <c r="A213" s="92" t="str">
        <f t="shared" si="18"/>
        <v>ЕЛХИМ - ИСКРА  АД</v>
      </c>
      <c r="B213" s="92" t="str">
        <f t="shared" si="19"/>
        <v>112013939</v>
      </c>
      <c r="C213" s="360">
        <f t="shared" si="20"/>
        <v>42825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1221</v>
      </c>
    </row>
    <row r="214" spans="1:8" ht="15">
      <c r="A214" s="92" t="str">
        <f t="shared" si="18"/>
        <v>ЕЛХИМ - ИСКРА  АД</v>
      </c>
      <c r="B214" s="92" t="str">
        <f t="shared" si="19"/>
        <v>112013939</v>
      </c>
      <c r="C214" s="360">
        <f t="shared" si="20"/>
        <v>42825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815</v>
      </c>
    </row>
    <row r="215" spans="1:8" ht="15">
      <c r="A215" s="92" t="str">
        <f t="shared" si="18"/>
        <v>ЕЛХИМ - ИСКРА  АД</v>
      </c>
      <c r="B215" s="92" t="str">
        <f t="shared" si="19"/>
        <v>112013939</v>
      </c>
      <c r="C215" s="360">
        <f t="shared" si="20"/>
        <v>42825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814</v>
      </c>
    </row>
    <row r="216" spans="1:8" ht="15">
      <c r="A216" s="92" t="str">
        <f t="shared" si="18"/>
        <v>ЕЛХИМ - ИСКРА  АД</v>
      </c>
      <c r="B216" s="92" t="str">
        <f t="shared" si="19"/>
        <v>112013939</v>
      </c>
      <c r="C216" s="360">
        <f t="shared" si="20"/>
        <v>42825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1</v>
      </c>
    </row>
    <row r="217" spans="3:6" s="285" customFormat="1" ht="15">
      <c r="C217" s="359"/>
      <c r="F217" s="288" t="s">
        <v>567</v>
      </c>
    </row>
    <row r="218" spans="1:8" ht="15">
      <c r="A218" s="92" t="str">
        <f aca="true" t="shared" si="21" ref="A218:A281">pdeName</f>
        <v>ЕЛХИМ - ИСКРА  АД</v>
      </c>
      <c r="B218" s="92" t="str">
        <f aca="true" t="shared" si="22" ref="B218:B281">pdeBulstat</f>
        <v>112013939</v>
      </c>
      <c r="C218" s="360">
        <f aca="true" t="shared" si="23" ref="C218:C281">endDate</f>
        <v>42825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25108</v>
      </c>
    </row>
    <row r="219" spans="1:8" ht="15">
      <c r="A219" s="92" t="str">
        <f t="shared" si="21"/>
        <v>ЕЛХИМ - ИСКРА  АД</v>
      </c>
      <c r="B219" s="92" t="str">
        <f t="shared" si="22"/>
        <v>112013939</v>
      </c>
      <c r="C219" s="360">
        <f t="shared" si="23"/>
        <v>42825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">
      <c r="A220" s="92" t="str">
        <f t="shared" si="21"/>
        <v>ЕЛХИМ - ИСКРА  АД</v>
      </c>
      <c r="B220" s="92" t="str">
        <f t="shared" si="22"/>
        <v>112013939</v>
      </c>
      <c r="C220" s="360">
        <f t="shared" si="23"/>
        <v>42825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">
      <c r="A221" s="92" t="str">
        <f t="shared" si="21"/>
        <v>ЕЛХИМ - ИСКРА  АД</v>
      </c>
      <c r="B221" s="92" t="str">
        <f t="shared" si="22"/>
        <v>112013939</v>
      </c>
      <c r="C221" s="360">
        <f t="shared" si="23"/>
        <v>42825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">
      <c r="A222" s="92" t="str">
        <f t="shared" si="21"/>
        <v>ЕЛХИМ - ИСКРА  АД</v>
      </c>
      <c r="B222" s="92" t="str">
        <f t="shared" si="22"/>
        <v>112013939</v>
      </c>
      <c r="C222" s="360">
        <f t="shared" si="23"/>
        <v>42825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25108</v>
      </c>
    </row>
    <row r="223" spans="1:8" ht="15">
      <c r="A223" s="92" t="str">
        <f t="shared" si="21"/>
        <v>ЕЛХИМ - ИСКРА  АД</v>
      </c>
      <c r="B223" s="92" t="str">
        <f t="shared" si="22"/>
        <v>112013939</v>
      </c>
      <c r="C223" s="360">
        <f t="shared" si="23"/>
        <v>42825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">
      <c r="A224" s="92" t="str">
        <f t="shared" si="21"/>
        <v>ЕЛХИМ - ИСКРА  АД</v>
      </c>
      <c r="B224" s="92" t="str">
        <f t="shared" si="22"/>
        <v>112013939</v>
      </c>
      <c r="C224" s="360">
        <f t="shared" si="23"/>
        <v>42825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">
      <c r="A225" s="92" t="str">
        <f t="shared" si="21"/>
        <v>ЕЛХИМ - ИСКРА  АД</v>
      </c>
      <c r="B225" s="92" t="str">
        <f t="shared" si="22"/>
        <v>112013939</v>
      </c>
      <c r="C225" s="360">
        <f t="shared" si="23"/>
        <v>42825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">
      <c r="A226" s="92" t="str">
        <f t="shared" si="21"/>
        <v>ЕЛХИМ - ИСКРА  АД</v>
      </c>
      <c r="B226" s="92" t="str">
        <f t="shared" si="22"/>
        <v>112013939</v>
      </c>
      <c r="C226" s="360">
        <f t="shared" si="23"/>
        <v>42825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">
      <c r="A227" s="92" t="str">
        <f t="shared" si="21"/>
        <v>ЕЛХИМ - ИСКРА  АД</v>
      </c>
      <c r="B227" s="92" t="str">
        <f t="shared" si="22"/>
        <v>112013939</v>
      </c>
      <c r="C227" s="360">
        <f t="shared" si="23"/>
        <v>42825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">
      <c r="A228" s="92" t="str">
        <f t="shared" si="21"/>
        <v>ЕЛХИМ - ИСКРА  АД</v>
      </c>
      <c r="B228" s="92" t="str">
        <f t="shared" si="22"/>
        <v>112013939</v>
      </c>
      <c r="C228" s="360">
        <f t="shared" si="23"/>
        <v>42825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">
      <c r="A229" s="92" t="str">
        <f t="shared" si="21"/>
        <v>ЕЛХИМ - ИСКРА  АД</v>
      </c>
      <c r="B229" s="92" t="str">
        <f t="shared" si="22"/>
        <v>112013939</v>
      </c>
      <c r="C229" s="360">
        <f t="shared" si="23"/>
        <v>42825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">
      <c r="A230" s="92" t="str">
        <f t="shared" si="21"/>
        <v>ЕЛХИМ - ИСКРА  АД</v>
      </c>
      <c r="B230" s="92" t="str">
        <f t="shared" si="22"/>
        <v>112013939</v>
      </c>
      <c r="C230" s="360">
        <f t="shared" si="23"/>
        <v>42825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">
      <c r="A231" s="92" t="str">
        <f t="shared" si="21"/>
        <v>ЕЛХИМ - ИСКРА  АД</v>
      </c>
      <c r="B231" s="92" t="str">
        <f t="shared" si="22"/>
        <v>112013939</v>
      </c>
      <c r="C231" s="360">
        <f t="shared" si="23"/>
        <v>42825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">
      <c r="A232" s="92" t="str">
        <f t="shared" si="21"/>
        <v>ЕЛХИМ - ИСКРА  АД</v>
      </c>
      <c r="B232" s="92" t="str">
        <f t="shared" si="22"/>
        <v>112013939</v>
      </c>
      <c r="C232" s="360">
        <f t="shared" si="23"/>
        <v>42825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">
      <c r="A233" s="92" t="str">
        <f t="shared" si="21"/>
        <v>ЕЛХИМ - ИСКРА  АД</v>
      </c>
      <c r="B233" s="92" t="str">
        <f t="shared" si="22"/>
        <v>112013939</v>
      </c>
      <c r="C233" s="360">
        <f t="shared" si="23"/>
        <v>42825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">
      <c r="A234" s="92" t="str">
        <f t="shared" si="21"/>
        <v>ЕЛХИМ - ИСКРА  АД</v>
      </c>
      <c r="B234" s="92" t="str">
        <f t="shared" si="22"/>
        <v>112013939</v>
      </c>
      <c r="C234" s="360">
        <f t="shared" si="23"/>
        <v>42825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">
      <c r="A235" s="92" t="str">
        <f t="shared" si="21"/>
        <v>ЕЛХИМ - ИСКРА  АД</v>
      </c>
      <c r="B235" s="92" t="str">
        <f t="shared" si="22"/>
        <v>112013939</v>
      </c>
      <c r="C235" s="360">
        <f t="shared" si="23"/>
        <v>42825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">
      <c r="A236" s="92" t="str">
        <f t="shared" si="21"/>
        <v>ЕЛХИМ - ИСКРА  АД</v>
      </c>
      <c r="B236" s="92" t="str">
        <f t="shared" si="22"/>
        <v>112013939</v>
      </c>
      <c r="C236" s="360">
        <f t="shared" si="23"/>
        <v>42825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25108</v>
      </c>
    </row>
    <row r="237" spans="1:8" ht="15">
      <c r="A237" s="92" t="str">
        <f t="shared" si="21"/>
        <v>ЕЛХИМ - ИСКРА  АД</v>
      </c>
      <c r="B237" s="92" t="str">
        <f t="shared" si="22"/>
        <v>112013939</v>
      </c>
      <c r="C237" s="360">
        <f t="shared" si="23"/>
        <v>42825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">
      <c r="A238" s="92" t="str">
        <f t="shared" si="21"/>
        <v>ЕЛХИМ - ИСКРА  АД</v>
      </c>
      <c r="B238" s="92" t="str">
        <f t="shared" si="22"/>
        <v>112013939</v>
      </c>
      <c r="C238" s="360">
        <f t="shared" si="23"/>
        <v>42825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">
      <c r="A239" s="92" t="str">
        <f t="shared" si="21"/>
        <v>ЕЛХИМ - ИСКРА  АД</v>
      </c>
      <c r="B239" s="92" t="str">
        <f t="shared" si="22"/>
        <v>112013939</v>
      </c>
      <c r="C239" s="360">
        <f t="shared" si="23"/>
        <v>42825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25108</v>
      </c>
    </row>
    <row r="240" spans="1:8" ht="15">
      <c r="A240" s="92" t="str">
        <f t="shared" si="21"/>
        <v>ЕЛХИМ - ИСКРА  АД</v>
      </c>
      <c r="B240" s="92" t="str">
        <f t="shared" si="22"/>
        <v>112013939</v>
      </c>
      <c r="C240" s="360">
        <f t="shared" si="23"/>
        <v>42825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">
      <c r="A241" s="92" t="str">
        <f t="shared" si="21"/>
        <v>ЕЛХИМ - ИСКРА  АД</v>
      </c>
      <c r="B241" s="92" t="str">
        <f t="shared" si="22"/>
        <v>112013939</v>
      </c>
      <c r="C241" s="360">
        <f t="shared" si="23"/>
        <v>42825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">
      <c r="A242" s="92" t="str">
        <f t="shared" si="21"/>
        <v>ЕЛХИМ - ИСКРА  АД</v>
      </c>
      <c r="B242" s="92" t="str">
        <f t="shared" si="22"/>
        <v>112013939</v>
      </c>
      <c r="C242" s="360">
        <f t="shared" si="23"/>
        <v>42825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">
      <c r="A243" s="92" t="str">
        <f t="shared" si="21"/>
        <v>ЕЛХИМ - ИСКРА  АД</v>
      </c>
      <c r="B243" s="92" t="str">
        <f t="shared" si="22"/>
        <v>112013939</v>
      </c>
      <c r="C243" s="360">
        <f t="shared" si="23"/>
        <v>42825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">
      <c r="A244" s="92" t="str">
        <f t="shared" si="21"/>
        <v>ЕЛХИМ - ИСКРА  АД</v>
      </c>
      <c r="B244" s="92" t="str">
        <f t="shared" si="22"/>
        <v>112013939</v>
      </c>
      <c r="C244" s="360">
        <f t="shared" si="23"/>
        <v>42825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">
      <c r="A245" s="92" t="str">
        <f t="shared" si="21"/>
        <v>ЕЛХИМ - ИСКРА  АД</v>
      </c>
      <c r="B245" s="92" t="str">
        <f t="shared" si="22"/>
        <v>112013939</v>
      </c>
      <c r="C245" s="360">
        <f t="shared" si="23"/>
        <v>42825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">
      <c r="A246" s="92" t="str">
        <f t="shared" si="21"/>
        <v>ЕЛХИМ - ИСКРА  АД</v>
      </c>
      <c r="B246" s="92" t="str">
        <f t="shared" si="22"/>
        <v>112013939</v>
      </c>
      <c r="C246" s="360">
        <f t="shared" si="23"/>
        <v>42825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">
      <c r="A247" s="92" t="str">
        <f t="shared" si="21"/>
        <v>ЕЛХИМ - ИСКРА  АД</v>
      </c>
      <c r="B247" s="92" t="str">
        <f t="shared" si="22"/>
        <v>112013939</v>
      </c>
      <c r="C247" s="360">
        <f t="shared" si="23"/>
        <v>42825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">
      <c r="A248" s="92" t="str">
        <f t="shared" si="21"/>
        <v>ЕЛХИМ - ИСКРА  АД</v>
      </c>
      <c r="B248" s="92" t="str">
        <f t="shared" si="22"/>
        <v>112013939</v>
      </c>
      <c r="C248" s="360">
        <f t="shared" si="23"/>
        <v>42825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">
      <c r="A249" s="92" t="str">
        <f t="shared" si="21"/>
        <v>ЕЛХИМ - ИСКРА  АД</v>
      </c>
      <c r="B249" s="92" t="str">
        <f t="shared" si="22"/>
        <v>112013939</v>
      </c>
      <c r="C249" s="360">
        <f t="shared" si="23"/>
        <v>42825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">
      <c r="A250" s="92" t="str">
        <f t="shared" si="21"/>
        <v>ЕЛХИМ - ИСКРА  АД</v>
      </c>
      <c r="B250" s="92" t="str">
        <f t="shared" si="22"/>
        <v>112013939</v>
      </c>
      <c r="C250" s="360">
        <f t="shared" si="23"/>
        <v>42825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">
      <c r="A251" s="92" t="str">
        <f t="shared" si="21"/>
        <v>ЕЛХИМ - ИСКРА  АД</v>
      </c>
      <c r="B251" s="92" t="str">
        <f t="shared" si="22"/>
        <v>112013939</v>
      </c>
      <c r="C251" s="360">
        <f t="shared" si="23"/>
        <v>42825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">
      <c r="A252" s="92" t="str">
        <f t="shared" si="21"/>
        <v>ЕЛХИМ - ИСКРА  АД</v>
      </c>
      <c r="B252" s="92" t="str">
        <f t="shared" si="22"/>
        <v>112013939</v>
      </c>
      <c r="C252" s="360">
        <f t="shared" si="23"/>
        <v>42825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">
      <c r="A253" s="92" t="str">
        <f t="shared" si="21"/>
        <v>ЕЛХИМ - ИСКРА  АД</v>
      </c>
      <c r="B253" s="92" t="str">
        <f t="shared" si="22"/>
        <v>112013939</v>
      </c>
      <c r="C253" s="360">
        <f t="shared" si="23"/>
        <v>42825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">
      <c r="A254" s="92" t="str">
        <f t="shared" si="21"/>
        <v>ЕЛХИМ - ИСКРА  АД</v>
      </c>
      <c r="B254" s="92" t="str">
        <f t="shared" si="22"/>
        <v>112013939</v>
      </c>
      <c r="C254" s="360">
        <f t="shared" si="23"/>
        <v>42825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">
      <c r="A255" s="92" t="str">
        <f t="shared" si="21"/>
        <v>ЕЛХИМ - ИСКРА  АД</v>
      </c>
      <c r="B255" s="92" t="str">
        <f t="shared" si="22"/>
        <v>112013939</v>
      </c>
      <c r="C255" s="360">
        <f t="shared" si="23"/>
        <v>42825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">
      <c r="A256" s="92" t="str">
        <f t="shared" si="21"/>
        <v>ЕЛХИМ - ИСКРА  АД</v>
      </c>
      <c r="B256" s="92" t="str">
        <f t="shared" si="22"/>
        <v>112013939</v>
      </c>
      <c r="C256" s="360">
        <f t="shared" si="23"/>
        <v>42825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">
      <c r="A257" s="92" t="str">
        <f t="shared" si="21"/>
        <v>ЕЛХИМ - ИСКРА  АД</v>
      </c>
      <c r="B257" s="92" t="str">
        <f t="shared" si="22"/>
        <v>112013939</v>
      </c>
      <c r="C257" s="360">
        <f t="shared" si="23"/>
        <v>42825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">
      <c r="A258" s="92" t="str">
        <f t="shared" si="21"/>
        <v>ЕЛХИМ - ИСКРА  АД</v>
      </c>
      <c r="B258" s="92" t="str">
        <f t="shared" si="22"/>
        <v>112013939</v>
      </c>
      <c r="C258" s="360">
        <f t="shared" si="23"/>
        <v>42825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">
      <c r="A259" s="92" t="str">
        <f t="shared" si="21"/>
        <v>ЕЛХИМ - ИСКРА  АД</v>
      </c>
      <c r="B259" s="92" t="str">
        <f t="shared" si="22"/>
        <v>112013939</v>
      </c>
      <c r="C259" s="360">
        <f t="shared" si="23"/>
        <v>42825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">
      <c r="A260" s="92" t="str">
        <f t="shared" si="21"/>
        <v>ЕЛХИМ - ИСКРА  АД</v>
      </c>
      <c r="B260" s="92" t="str">
        <f t="shared" si="22"/>
        <v>112013939</v>
      </c>
      <c r="C260" s="360">
        <f t="shared" si="23"/>
        <v>42825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">
      <c r="A261" s="92" t="str">
        <f t="shared" si="21"/>
        <v>ЕЛХИМ - ИСКРА  АД</v>
      </c>
      <c r="B261" s="92" t="str">
        <f t="shared" si="22"/>
        <v>112013939</v>
      </c>
      <c r="C261" s="360">
        <f t="shared" si="23"/>
        <v>42825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">
      <c r="A262" s="92" t="str">
        <f t="shared" si="21"/>
        <v>ЕЛХИМ - ИСКРА  АД</v>
      </c>
      <c r="B262" s="92" t="str">
        <f t="shared" si="22"/>
        <v>112013939</v>
      </c>
      <c r="C262" s="360">
        <f t="shared" si="23"/>
        <v>42825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497</v>
      </c>
    </row>
    <row r="263" spans="1:8" ht="15">
      <c r="A263" s="92" t="str">
        <f t="shared" si="21"/>
        <v>ЕЛХИМ - ИСКРА  АД</v>
      </c>
      <c r="B263" s="92" t="str">
        <f t="shared" si="22"/>
        <v>112013939</v>
      </c>
      <c r="C263" s="360">
        <f t="shared" si="23"/>
        <v>42825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">
      <c r="A264" s="92" t="str">
        <f t="shared" si="21"/>
        <v>ЕЛХИМ - ИСКРА  АД</v>
      </c>
      <c r="B264" s="92" t="str">
        <f t="shared" si="22"/>
        <v>112013939</v>
      </c>
      <c r="C264" s="360">
        <f t="shared" si="23"/>
        <v>42825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">
      <c r="A265" s="92" t="str">
        <f t="shared" si="21"/>
        <v>ЕЛХИМ - ИСКРА  АД</v>
      </c>
      <c r="B265" s="92" t="str">
        <f t="shared" si="22"/>
        <v>112013939</v>
      </c>
      <c r="C265" s="360">
        <f t="shared" si="23"/>
        <v>42825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">
      <c r="A266" s="92" t="str">
        <f t="shared" si="21"/>
        <v>ЕЛХИМ - ИСКРА  АД</v>
      </c>
      <c r="B266" s="92" t="str">
        <f t="shared" si="22"/>
        <v>112013939</v>
      </c>
      <c r="C266" s="360">
        <f t="shared" si="23"/>
        <v>42825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497</v>
      </c>
    </row>
    <row r="267" spans="1:8" ht="15">
      <c r="A267" s="92" t="str">
        <f t="shared" si="21"/>
        <v>ЕЛХИМ - ИСКРА  АД</v>
      </c>
      <c r="B267" s="92" t="str">
        <f t="shared" si="22"/>
        <v>112013939</v>
      </c>
      <c r="C267" s="360">
        <f t="shared" si="23"/>
        <v>42825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">
      <c r="A268" s="92" t="str">
        <f t="shared" si="21"/>
        <v>ЕЛХИМ - ИСКРА  АД</v>
      </c>
      <c r="B268" s="92" t="str">
        <f t="shared" si="22"/>
        <v>112013939</v>
      </c>
      <c r="C268" s="360">
        <f t="shared" si="23"/>
        <v>42825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">
      <c r="A269" s="92" t="str">
        <f t="shared" si="21"/>
        <v>ЕЛХИМ - ИСКРА  АД</v>
      </c>
      <c r="B269" s="92" t="str">
        <f t="shared" si="22"/>
        <v>112013939</v>
      </c>
      <c r="C269" s="360">
        <f t="shared" si="23"/>
        <v>42825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">
      <c r="A270" s="92" t="str">
        <f t="shared" si="21"/>
        <v>ЕЛХИМ - ИСКРА  АД</v>
      </c>
      <c r="B270" s="92" t="str">
        <f t="shared" si="22"/>
        <v>112013939</v>
      </c>
      <c r="C270" s="360">
        <f t="shared" si="23"/>
        <v>42825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">
      <c r="A271" s="92" t="str">
        <f t="shared" si="21"/>
        <v>ЕЛХИМ - ИСКРА  АД</v>
      </c>
      <c r="B271" s="92" t="str">
        <f t="shared" si="22"/>
        <v>112013939</v>
      </c>
      <c r="C271" s="360">
        <f t="shared" si="23"/>
        <v>42825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">
      <c r="A272" s="92" t="str">
        <f t="shared" si="21"/>
        <v>ЕЛХИМ - ИСКРА  АД</v>
      </c>
      <c r="B272" s="92" t="str">
        <f t="shared" si="22"/>
        <v>112013939</v>
      </c>
      <c r="C272" s="360">
        <f t="shared" si="23"/>
        <v>42825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">
      <c r="A273" s="92" t="str">
        <f t="shared" si="21"/>
        <v>ЕЛХИМ - ИСКРА  АД</v>
      </c>
      <c r="B273" s="92" t="str">
        <f t="shared" si="22"/>
        <v>112013939</v>
      </c>
      <c r="C273" s="360">
        <f t="shared" si="23"/>
        <v>42825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">
      <c r="A274" s="92" t="str">
        <f t="shared" si="21"/>
        <v>ЕЛХИМ - ИСКРА  АД</v>
      </c>
      <c r="B274" s="92" t="str">
        <f t="shared" si="22"/>
        <v>112013939</v>
      </c>
      <c r="C274" s="360">
        <f t="shared" si="23"/>
        <v>42825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">
      <c r="A275" s="92" t="str">
        <f t="shared" si="21"/>
        <v>ЕЛХИМ - ИСКРА  АД</v>
      </c>
      <c r="B275" s="92" t="str">
        <f t="shared" si="22"/>
        <v>112013939</v>
      </c>
      <c r="C275" s="360">
        <f t="shared" si="23"/>
        <v>42825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">
      <c r="A276" s="92" t="str">
        <f t="shared" si="21"/>
        <v>ЕЛХИМ - ИСКРА  АД</v>
      </c>
      <c r="B276" s="92" t="str">
        <f t="shared" si="22"/>
        <v>112013939</v>
      </c>
      <c r="C276" s="360">
        <f t="shared" si="23"/>
        <v>42825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">
      <c r="A277" s="92" t="str">
        <f t="shared" si="21"/>
        <v>ЕЛХИМ - ИСКРА  АД</v>
      </c>
      <c r="B277" s="92" t="str">
        <f t="shared" si="22"/>
        <v>112013939</v>
      </c>
      <c r="C277" s="360">
        <f t="shared" si="23"/>
        <v>42825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">
      <c r="A278" s="92" t="str">
        <f t="shared" si="21"/>
        <v>ЕЛХИМ - ИСКРА  АД</v>
      </c>
      <c r="B278" s="92" t="str">
        <f t="shared" si="22"/>
        <v>112013939</v>
      </c>
      <c r="C278" s="360">
        <f t="shared" si="23"/>
        <v>42825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">
      <c r="A279" s="92" t="str">
        <f t="shared" si="21"/>
        <v>ЕЛХИМ - ИСКРА  АД</v>
      </c>
      <c r="B279" s="92" t="str">
        <f t="shared" si="22"/>
        <v>112013939</v>
      </c>
      <c r="C279" s="360">
        <f t="shared" si="23"/>
        <v>42825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">
      <c r="A280" s="92" t="str">
        <f t="shared" si="21"/>
        <v>ЕЛХИМ - ИСКРА  АД</v>
      </c>
      <c r="B280" s="92" t="str">
        <f t="shared" si="22"/>
        <v>112013939</v>
      </c>
      <c r="C280" s="360">
        <f t="shared" si="23"/>
        <v>42825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497</v>
      </c>
    </row>
    <row r="281" spans="1:8" ht="15">
      <c r="A281" s="92" t="str">
        <f t="shared" si="21"/>
        <v>ЕЛХИМ - ИСКРА  АД</v>
      </c>
      <c r="B281" s="92" t="str">
        <f t="shared" si="22"/>
        <v>112013939</v>
      </c>
      <c r="C281" s="360">
        <f t="shared" si="23"/>
        <v>42825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">
      <c r="A282" s="92" t="str">
        <f aca="true" t="shared" si="24" ref="A282:A345">pdeName</f>
        <v>ЕЛХИМ - ИСКРА  АД</v>
      </c>
      <c r="B282" s="92" t="str">
        <f aca="true" t="shared" si="25" ref="B282:B345">pdeBulstat</f>
        <v>112013939</v>
      </c>
      <c r="C282" s="360">
        <f aca="true" t="shared" si="26" ref="C282:C345">endDate</f>
        <v>42825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">
      <c r="A283" s="92" t="str">
        <f t="shared" si="24"/>
        <v>ЕЛХИМ - ИСКРА  АД</v>
      </c>
      <c r="B283" s="92" t="str">
        <f t="shared" si="25"/>
        <v>112013939</v>
      </c>
      <c r="C283" s="360">
        <f t="shared" si="26"/>
        <v>42825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497</v>
      </c>
    </row>
    <row r="284" spans="1:8" ht="15">
      <c r="A284" s="92" t="str">
        <f t="shared" si="24"/>
        <v>ЕЛХИМ - ИСКРА  АД</v>
      </c>
      <c r="B284" s="92" t="str">
        <f t="shared" si="25"/>
        <v>112013939</v>
      </c>
      <c r="C284" s="360">
        <f t="shared" si="26"/>
        <v>42825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1969</v>
      </c>
    </row>
    <row r="285" spans="1:8" ht="15">
      <c r="A285" s="92" t="str">
        <f t="shared" si="24"/>
        <v>ЕЛХИМ - ИСКРА  АД</v>
      </c>
      <c r="B285" s="92" t="str">
        <f t="shared" si="25"/>
        <v>112013939</v>
      </c>
      <c r="C285" s="360">
        <f t="shared" si="26"/>
        <v>42825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">
      <c r="A286" s="92" t="str">
        <f t="shared" si="24"/>
        <v>ЕЛХИМ - ИСКРА  АД</v>
      </c>
      <c r="B286" s="92" t="str">
        <f t="shared" si="25"/>
        <v>112013939</v>
      </c>
      <c r="C286" s="360">
        <f t="shared" si="26"/>
        <v>42825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">
      <c r="A287" s="92" t="str">
        <f t="shared" si="24"/>
        <v>ЕЛХИМ - ИСКРА  АД</v>
      </c>
      <c r="B287" s="92" t="str">
        <f t="shared" si="25"/>
        <v>112013939</v>
      </c>
      <c r="C287" s="360">
        <f t="shared" si="26"/>
        <v>42825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">
      <c r="A288" s="92" t="str">
        <f t="shared" si="24"/>
        <v>ЕЛХИМ - ИСКРА  АД</v>
      </c>
      <c r="B288" s="92" t="str">
        <f t="shared" si="25"/>
        <v>112013939</v>
      </c>
      <c r="C288" s="360">
        <f t="shared" si="26"/>
        <v>42825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1969</v>
      </c>
    </row>
    <row r="289" spans="1:8" ht="15">
      <c r="A289" s="92" t="str">
        <f t="shared" si="24"/>
        <v>ЕЛХИМ - ИСКРА  АД</v>
      </c>
      <c r="B289" s="92" t="str">
        <f t="shared" si="25"/>
        <v>112013939</v>
      </c>
      <c r="C289" s="360">
        <f t="shared" si="26"/>
        <v>42825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">
      <c r="A290" s="92" t="str">
        <f t="shared" si="24"/>
        <v>ЕЛХИМ - ИСКРА  АД</v>
      </c>
      <c r="B290" s="92" t="str">
        <f t="shared" si="25"/>
        <v>112013939</v>
      </c>
      <c r="C290" s="360">
        <f t="shared" si="26"/>
        <v>42825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">
      <c r="A291" s="92" t="str">
        <f t="shared" si="24"/>
        <v>ЕЛХИМ - ИСКРА  АД</v>
      </c>
      <c r="B291" s="92" t="str">
        <f t="shared" si="25"/>
        <v>112013939</v>
      </c>
      <c r="C291" s="360">
        <f t="shared" si="26"/>
        <v>42825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">
      <c r="A292" s="92" t="str">
        <f t="shared" si="24"/>
        <v>ЕЛХИМ - ИСКРА  АД</v>
      </c>
      <c r="B292" s="92" t="str">
        <f t="shared" si="25"/>
        <v>112013939</v>
      </c>
      <c r="C292" s="360">
        <f t="shared" si="26"/>
        <v>42825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">
      <c r="A293" s="92" t="str">
        <f t="shared" si="24"/>
        <v>ЕЛХИМ - ИСКРА  АД</v>
      </c>
      <c r="B293" s="92" t="str">
        <f t="shared" si="25"/>
        <v>112013939</v>
      </c>
      <c r="C293" s="360">
        <f t="shared" si="26"/>
        <v>42825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">
      <c r="A294" s="92" t="str">
        <f t="shared" si="24"/>
        <v>ЕЛХИМ - ИСКРА  АД</v>
      </c>
      <c r="B294" s="92" t="str">
        <f t="shared" si="25"/>
        <v>112013939</v>
      </c>
      <c r="C294" s="360">
        <f t="shared" si="26"/>
        <v>42825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">
      <c r="A295" s="92" t="str">
        <f t="shared" si="24"/>
        <v>ЕЛХИМ - ИСКРА  АД</v>
      </c>
      <c r="B295" s="92" t="str">
        <f t="shared" si="25"/>
        <v>112013939</v>
      </c>
      <c r="C295" s="360">
        <f t="shared" si="26"/>
        <v>42825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">
      <c r="A296" s="92" t="str">
        <f t="shared" si="24"/>
        <v>ЕЛХИМ - ИСКРА  АД</v>
      </c>
      <c r="B296" s="92" t="str">
        <f t="shared" si="25"/>
        <v>112013939</v>
      </c>
      <c r="C296" s="360">
        <f t="shared" si="26"/>
        <v>42825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">
      <c r="A297" s="92" t="str">
        <f t="shared" si="24"/>
        <v>ЕЛХИМ - ИСКРА  АД</v>
      </c>
      <c r="B297" s="92" t="str">
        <f t="shared" si="25"/>
        <v>112013939</v>
      </c>
      <c r="C297" s="360">
        <f t="shared" si="26"/>
        <v>42825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">
      <c r="A298" s="92" t="str">
        <f t="shared" si="24"/>
        <v>ЕЛХИМ - ИСКРА  АД</v>
      </c>
      <c r="B298" s="92" t="str">
        <f t="shared" si="25"/>
        <v>112013939</v>
      </c>
      <c r="C298" s="360">
        <f t="shared" si="26"/>
        <v>42825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">
      <c r="A299" s="92" t="str">
        <f t="shared" si="24"/>
        <v>ЕЛХИМ - ИСКРА  АД</v>
      </c>
      <c r="B299" s="92" t="str">
        <f t="shared" si="25"/>
        <v>112013939</v>
      </c>
      <c r="C299" s="360">
        <f t="shared" si="26"/>
        <v>42825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">
      <c r="A300" s="92" t="str">
        <f t="shared" si="24"/>
        <v>ЕЛХИМ - ИСКРА  АД</v>
      </c>
      <c r="B300" s="92" t="str">
        <f t="shared" si="25"/>
        <v>112013939</v>
      </c>
      <c r="C300" s="360">
        <f t="shared" si="26"/>
        <v>42825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">
      <c r="A301" s="92" t="str">
        <f t="shared" si="24"/>
        <v>ЕЛХИМ - ИСКРА  АД</v>
      </c>
      <c r="B301" s="92" t="str">
        <f t="shared" si="25"/>
        <v>112013939</v>
      </c>
      <c r="C301" s="360">
        <f t="shared" si="26"/>
        <v>42825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">
      <c r="A302" s="92" t="str">
        <f t="shared" si="24"/>
        <v>ЕЛХИМ - ИСКРА  АД</v>
      </c>
      <c r="B302" s="92" t="str">
        <f t="shared" si="25"/>
        <v>112013939</v>
      </c>
      <c r="C302" s="360">
        <f t="shared" si="26"/>
        <v>42825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1969</v>
      </c>
    </row>
    <row r="303" spans="1:8" ht="15">
      <c r="A303" s="92" t="str">
        <f t="shared" si="24"/>
        <v>ЕЛХИМ - ИСКРА  АД</v>
      </c>
      <c r="B303" s="92" t="str">
        <f t="shared" si="25"/>
        <v>112013939</v>
      </c>
      <c r="C303" s="360">
        <f t="shared" si="26"/>
        <v>42825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">
      <c r="A304" s="92" t="str">
        <f t="shared" si="24"/>
        <v>ЕЛХИМ - ИСКРА  АД</v>
      </c>
      <c r="B304" s="92" t="str">
        <f t="shared" si="25"/>
        <v>112013939</v>
      </c>
      <c r="C304" s="360">
        <f t="shared" si="26"/>
        <v>42825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">
      <c r="A305" s="92" t="str">
        <f t="shared" si="24"/>
        <v>ЕЛХИМ - ИСКРА  АД</v>
      </c>
      <c r="B305" s="92" t="str">
        <f t="shared" si="25"/>
        <v>112013939</v>
      </c>
      <c r="C305" s="360">
        <f t="shared" si="26"/>
        <v>42825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1969</v>
      </c>
    </row>
    <row r="306" spans="1:8" ht="15">
      <c r="A306" s="92" t="str">
        <f t="shared" si="24"/>
        <v>ЕЛХИМ - ИСКРА  АД</v>
      </c>
      <c r="B306" s="92" t="str">
        <f t="shared" si="25"/>
        <v>112013939</v>
      </c>
      <c r="C306" s="360">
        <f t="shared" si="26"/>
        <v>42825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">
      <c r="A307" s="92" t="str">
        <f t="shared" si="24"/>
        <v>ЕЛХИМ - ИСКРА  АД</v>
      </c>
      <c r="B307" s="92" t="str">
        <f t="shared" si="25"/>
        <v>112013939</v>
      </c>
      <c r="C307" s="360">
        <f t="shared" si="26"/>
        <v>42825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">
      <c r="A308" s="92" t="str">
        <f t="shared" si="24"/>
        <v>ЕЛХИМ - ИСКРА  АД</v>
      </c>
      <c r="B308" s="92" t="str">
        <f t="shared" si="25"/>
        <v>112013939</v>
      </c>
      <c r="C308" s="360">
        <f t="shared" si="26"/>
        <v>42825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">
      <c r="A309" s="92" t="str">
        <f t="shared" si="24"/>
        <v>ЕЛХИМ - ИСКРА  АД</v>
      </c>
      <c r="B309" s="92" t="str">
        <f t="shared" si="25"/>
        <v>112013939</v>
      </c>
      <c r="C309" s="360">
        <f t="shared" si="26"/>
        <v>42825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">
      <c r="A310" s="92" t="str">
        <f t="shared" si="24"/>
        <v>ЕЛХИМ - ИСКРА  АД</v>
      </c>
      <c r="B310" s="92" t="str">
        <f t="shared" si="25"/>
        <v>112013939</v>
      </c>
      <c r="C310" s="360">
        <f t="shared" si="26"/>
        <v>42825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">
      <c r="A311" s="92" t="str">
        <f t="shared" si="24"/>
        <v>ЕЛХИМ - ИСКРА  АД</v>
      </c>
      <c r="B311" s="92" t="str">
        <f t="shared" si="25"/>
        <v>112013939</v>
      </c>
      <c r="C311" s="360">
        <f t="shared" si="26"/>
        <v>42825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">
      <c r="A312" s="92" t="str">
        <f t="shared" si="24"/>
        <v>ЕЛХИМ - ИСКРА  АД</v>
      </c>
      <c r="B312" s="92" t="str">
        <f t="shared" si="25"/>
        <v>112013939</v>
      </c>
      <c r="C312" s="360">
        <f t="shared" si="26"/>
        <v>42825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">
      <c r="A313" s="92" t="str">
        <f t="shared" si="24"/>
        <v>ЕЛХИМ - ИСКРА  АД</v>
      </c>
      <c r="B313" s="92" t="str">
        <f t="shared" si="25"/>
        <v>112013939</v>
      </c>
      <c r="C313" s="360">
        <f t="shared" si="26"/>
        <v>42825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">
      <c r="A314" s="92" t="str">
        <f t="shared" si="24"/>
        <v>ЕЛХИМ - ИСКРА  АД</v>
      </c>
      <c r="B314" s="92" t="str">
        <f t="shared" si="25"/>
        <v>112013939</v>
      </c>
      <c r="C314" s="360">
        <f t="shared" si="26"/>
        <v>42825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">
      <c r="A315" s="92" t="str">
        <f t="shared" si="24"/>
        <v>ЕЛХИМ - ИСКРА  АД</v>
      </c>
      <c r="B315" s="92" t="str">
        <f t="shared" si="25"/>
        <v>112013939</v>
      </c>
      <c r="C315" s="360">
        <f t="shared" si="26"/>
        <v>42825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">
      <c r="A316" s="92" t="str">
        <f t="shared" si="24"/>
        <v>ЕЛХИМ - ИСКРА  АД</v>
      </c>
      <c r="B316" s="92" t="str">
        <f t="shared" si="25"/>
        <v>112013939</v>
      </c>
      <c r="C316" s="360">
        <f t="shared" si="26"/>
        <v>42825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">
      <c r="A317" s="92" t="str">
        <f t="shared" si="24"/>
        <v>ЕЛХИМ - ИСКРА  АД</v>
      </c>
      <c r="B317" s="92" t="str">
        <f t="shared" si="25"/>
        <v>112013939</v>
      </c>
      <c r="C317" s="360">
        <f t="shared" si="26"/>
        <v>42825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">
      <c r="A318" s="92" t="str">
        <f t="shared" si="24"/>
        <v>ЕЛХИМ - ИСКРА  АД</v>
      </c>
      <c r="B318" s="92" t="str">
        <f t="shared" si="25"/>
        <v>112013939</v>
      </c>
      <c r="C318" s="360">
        <f t="shared" si="26"/>
        <v>42825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">
      <c r="A319" s="92" t="str">
        <f t="shared" si="24"/>
        <v>ЕЛХИМ - ИСКРА  АД</v>
      </c>
      <c r="B319" s="92" t="str">
        <f t="shared" si="25"/>
        <v>112013939</v>
      </c>
      <c r="C319" s="360">
        <f t="shared" si="26"/>
        <v>42825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">
      <c r="A320" s="92" t="str">
        <f t="shared" si="24"/>
        <v>ЕЛХИМ - ИСКРА  АД</v>
      </c>
      <c r="B320" s="92" t="str">
        <f t="shared" si="25"/>
        <v>112013939</v>
      </c>
      <c r="C320" s="360">
        <f t="shared" si="26"/>
        <v>42825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">
      <c r="A321" s="92" t="str">
        <f t="shared" si="24"/>
        <v>ЕЛХИМ - ИСКРА  АД</v>
      </c>
      <c r="B321" s="92" t="str">
        <f t="shared" si="25"/>
        <v>112013939</v>
      </c>
      <c r="C321" s="360">
        <f t="shared" si="26"/>
        <v>42825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">
      <c r="A322" s="92" t="str">
        <f t="shared" si="24"/>
        <v>ЕЛХИМ - ИСКРА  АД</v>
      </c>
      <c r="B322" s="92" t="str">
        <f t="shared" si="25"/>
        <v>112013939</v>
      </c>
      <c r="C322" s="360">
        <f t="shared" si="26"/>
        <v>42825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">
      <c r="A323" s="92" t="str">
        <f t="shared" si="24"/>
        <v>ЕЛХИМ - ИСКРА  АД</v>
      </c>
      <c r="B323" s="92" t="str">
        <f t="shared" si="25"/>
        <v>112013939</v>
      </c>
      <c r="C323" s="360">
        <f t="shared" si="26"/>
        <v>42825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">
      <c r="A324" s="92" t="str">
        <f t="shared" si="24"/>
        <v>ЕЛХИМ - ИСКРА  АД</v>
      </c>
      <c r="B324" s="92" t="str">
        <f t="shared" si="25"/>
        <v>112013939</v>
      </c>
      <c r="C324" s="360">
        <f t="shared" si="26"/>
        <v>42825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">
      <c r="A325" s="92" t="str">
        <f t="shared" si="24"/>
        <v>ЕЛХИМ - ИСКРА  АД</v>
      </c>
      <c r="B325" s="92" t="str">
        <f t="shared" si="25"/>
        <v>112013939</v>
      </c>
      <c r="C325" s="360">
        <f t="shared" si="26"/>
        <v>42825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">
      <c r="A326" s="92" t="str">
        <f t="shared" si="24"/>
        <v>ЕЛХИМ - ИСКРА  АД</v>
      </c>
      <c r="B326" s="92" t="str">
        <f t="shared" si="25"/>
        <v>112013939</v>
      </c>
      <c r="C326" s="360">
        <f t="shared" si="26"/>
        <v>42825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">
      <c r="A327" s="92" t="str">
        <f t="shared" si="24"/>
        <v>ЕЛХИМ - ИСКРА  АД</v>
      </c>
      <c r="B327" s="92" t="str">
        <f t="shared" si="25"/>
        <v>112013939</v>
      </c>
      <c r="C327" s="360">
        <f t="shared" si="26"/>
        <v>42825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">
      <c r="A328" s="92" t="str">
        <f t="shared" si="24"/>
        <v>ЕЛХИМ - ИСКРА  АД</v>
      </c>
      <c r="B328" s="92" t="str">
        <f t="shared" si="25"/>
        <v>112013939</v>
      </c>
      <c r="C328" s="360">
        <f t="shared" si="26"/>
        <v>42825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-38</v>
      </c>
    </row>
    <row r="329" spans="1:8" ht="15">
      <c r="A329" s="92" t="str">
        <f t="shared" si="24"/>
        <v>ЕЛХИМ - ИСКРА  АД</v>
      </c>
      <c r="B329" s="92" t="str">
        <f t="shared" si="25"/>
        <v>112013939</v>
      </c>
      <c r="C329" s="360">
        <f t="shared" si="26"/>
        <v>42825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">
      <c r="A330" s="92" t="str">
        <f t="shared" si="24"/>
        <v>ЕЛХИМ - ИСКРА  АД</v>
      </c>
      <c r="B330" s="92" t="str">
        <f t="shared" si="25"/>
        <v>112013939</v>
      </c>
      <c r="C330" s="360">
        <f t="shared" si="26"/>
        <v>42825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">
      <c r="A331" s="92" t="str">
        <f t="shared" si="24"/>
        <v>ЕЛХИМ - ИСКРА  АД</v>
      </c>
      <c r="B331" s="92" t="str">
        <f t="shared" si="25"/>
        <v>112013939</v>
      </c>
      <c r="C331" s="360">
        <f t="shared" si="26"/>
        <v>42825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">
      <c r="A332" s="92" t="str">
        <f t="shared" si="24"/>
        <v>ЕЛХИМ - ИСКРА  АД</v>
      </c>
      <c r="B332" s="92" t="str">
        <f t="shared" si="25"/>
        <v>112013939</v>
      </c>
      <c r="C332" s="360">
        <f t="shared" si="26"/>
        <v>42825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-38</v>
      </c>
    </row>
    <row r="333" spans="1:8" ht="15">
      <c r="A333" s="92" t="str">
        <f t="shared" si="24"/>
        <v>ЕЛХИМ - ИСКРА  АД</v>
      </c>
      <c r="B333" s="92" t="str">
        <f t="shared" si="25"/>
        <v>112013939</v>
      </c>
      <c r="C333" s="360">
        <f t="shared" si="26"/>
        <v>42825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">
      <c r="A334" s="92" t="str">
        <f t="shared" si="24"/>
        <v>ЕЛХИМ - ИСКРА  АД</v>
      </c>
      <c r="B334" s="92" t="str">
        <f t="shared" si="25"/>
        <v>112013939</v>
      </c>
      <c r="C334" s="360">
        <f t="shared" si="26"/>
        <v>42825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">
      <c r="A335" s="92" t="str">
        <f t="shared" si="24"/>
        <v>ЕЛХИМ - ИСКРА  АД</v>
      </c>
      <c r="B335" s="92" t="str">
        <f t="shared" si="25"/>
        <v>112013939</v>
      </c>
      <c r="C335" s="360">
        <f t="shared" si="26"/>
        <v>42825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">
      <c r="A336" s="92" t="str">
        <f t="shared" si="24"/>
        <v>ЕЛХИМ - ИСКРА  АД</v>
      </c>
      <c r="B336" s="92" t="str">
        <f t="shared" si="25"/>
        <v>112013939</v>
      </c>
      <c r="C336" s="360">
        <f t="shared" si="26"/>
        <v>42825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">
      <c r="A337" s="92" t="str">
        <f t="shared" si="24"/>
        <v>ЕЛХИМ - ИСКРА  АД</v>
      </c>
      <c r="B337" s="92" t="str">
        <f t="shared" si="25"/>
        <v>112013939</v>
      </c>
      <c r="C337" s="360">
        <f t="shared" si="26"/>
        <v>42825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">
      <c r="A338" s="92" t="str">
        <f t="shared" si="24"/>
        <v>ЕЛХИМ - ИСКРА  АД</v>
      </c>
      <c r="B338" s="92" t="str">
        <f t="shared" si="25"/>
        <v>112013939</v>
      </c>
      <c r="C338" s="360">
        <f t="shared" si="26"/>
        <v>42825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">
      <c r="A339" s="92" t="str">
        <f t="shared" si="24"/>
        <v>ЕЛХИМ - ИСКРА  АД</v>
      </c>
      <c r="B339" s="92" t="str">
        <f t="shared" si="25"/>
        <v>112013939</v>
      </c>
      <c r="C339" s="360">
        <f t="shared" si="26"/>
        <v>42825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">
      <c r="A340" s="92" t="str">
        <f t="shared" si="24"/>
        <v>ЕЛХИМ - ИСКРА  АД</v>
      </c>
      <c r="B340" s="92" t="str">
        <f t="shared" si="25"/>
        <v>112013939</v>
      </c>
      <c r="C340" s="360">
        <f t="shared" si="26"/>
        <v>42825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">
      <c r="A341" s="92" t="str">
        <f t="shared" si="24"/>
        <v>ЕЛХИМ - ИСКРА  АД</v>
      </c>
      <c r="B341" s="92" t="str">
        <f t="shared" si="25"/>
        <v>112013939</v>
      </c>
      <c r="C341" s="360">
        <f t="shared" si="26"/>
        <v>42825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">
      <c r="A342" s="92" t="str">
        <f t="shared" si="24"/>
        <v>ЕЛХИМ - ИСКРА  АД</v>
      </c>
      <c r="B342" s="92" t="str">
        <f t="shared" si="25"/>
        <v>112013939</v>
      </c>
      <c r="C342" s="360">
        <f t="shared" si="26"/>
        <v>42825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">
      <c r="A343" s="92" t="str">
        <f t="shared" si="24"/>
        <v>ЕЛХИМ - ИСКРА  АД</v>
      </c>
      <c r="B343" s="92" t="str">
        <f t="shared" si="25"/>
        <v>112013939</v>
      </c>
      <c r="C343" s="360">
        <f t="shared" si="26"/>
        <v>42825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">
      <c r="A344" s="92" t="str">
        <f t="shared" si="24"/>
        <v>ЕЛХИМ - ИСКРА  АД</v>
      </c>
      <c r="B344" s="92" t="str">
        <f t="shared" si="25"/>
        <v>112013939</v>
      </c>
      <c r="C344" s="360">
        <f t="shared" si="26"/>
        <v>42825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">
      <c r="A345" s="92" t="str">
        <f t="shared" si="24"/>
        <v>ЕЛХИМ - ИСКРА  АД</v>
      </c>
      <c r="B345" s="92" t="str">
        <f t="shared" si="25"/>
        <v>112013939</v>
      </c>
      <c r="C345" s="360">
        <f t="shared" si="26"/>
        <v>42825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">
      <c r="A346" s="92" t="str">
        <f aca="true" t="shared" si="27" ref="A346:A409">pdeName</f>
        <v>ЕЛХИМ - ИСКРА  АД</v>
      </c>
      <c r="B346" s="92" t="str">
        <f aca="true" t="shared" si="28" ref="B346:B409">pdeBulstat</f>
        <v>112013939</v>
      </c>
      <c r="C346" s="360">
        <f aca="true" t="shared" si="29" ref="C346:C409">endDate</f>
        <v>42825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-38</v>
      </c>
    </row>
    <row r="347" spans="1:8" ht="15">
      <c r="A347" s="92" t="str">
        <f t="shared" si="27"/>
        <v>ЕЛХИМ - ИСКРА  АД</v>
      </c>
      <c r="B347" s="92" t="str">
        <f t="shared" si="28"/>
        <v>112013939</v>
      </c>
      <c r="C347" s="360">
        <f t="shared" si="29"/>
        <v>42825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">
      <c r="A348" s="92" t="str">
        <f t="shared" si="27"/>
        <v>ЕЛХИМ - ИСКРА  АД</v>
      </c>
      <c r="B348" s="92" t="str">
        <f t="shared" si="28"/>
        <v>112013939</v>
      </c>
      <c r="C348" s="360">
        <f t="shared" si="29"/>
        <v>42825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">
      <c r="A349" s="92" t="str">
        <f t="shared" si="27"/>
        <v>ЕЛХИМ - ИСКРА  АД</v>
      </c>
      <c r="B349" s="92" t="str">
        <f t="shared" si="28"/>
        <v>112013939</v>
      </c>
      <c r="C349" s="360">
        <f t="shared" si="29"/>
        <v>42825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-38</v>
      </c>
    </row>
    <row r="350" spans="1:8" ht="15">
      <c r="A350" s="92" t="str">
        <f t="shared" si="27"/>
        <v>ЕЛХИМ - ИСКРА  АД</v>
      </c>
      <c r="B350" s="92" t="str">
        <f t="shared" si="28"/>
        <v>112013939</v>
      </c>
      <c r="C350" s="360">
        <f t="shared" si="29"/>
        <v>42825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4258</v>
      </c>
    </row>
    <row r="351" spans="1:8" ht="15">
      <c r="A351" s="92" t="str">
        <f t="shared" si="27"/>
        <v>ЕЛХИМ - ИСКРА  АД</v>
      </c>
      <c r="B351" s="92" t="str">
        <f t="shared" si="28"/>
        <v>112013939</v>
      </c>
      <c r="C351" s="360">
        <f t="shared" si="29"/>
        <v>42825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">
      <c r="A352" s="92" t="str">
        <f t="shared" si="27"/>
        <v>ЕЛХИМ - ИСКРА  АД</v>
      </c>
      <c r="B352" s="92" t="str">
        <f t="shared" si="28"/>
        <v>112013939</v>
      </c>
      <c r="C352" s="360">
        <f t="shared" si="29"/>
        <v>42825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">
      <c r="A353" s="92" t="str">
        <f t="shared" si="27"/>
        <v>ЕЛХИМ - ИСКРА  АД</v>
      </c>
      <c r="B353" s="92" t="str">
        <f t="shared" si="28"/>
        <v>112013939</v>
      </c>
      <c r="C353" s="360">
        <f t="shared" si="29"/>
        <v>42825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">
      <c r="A354" s="92" t="str">
        <f t="shared" si="27"/>
        <v>ЕЛХИМ - ИСКРА  АД</v>
      </c>
      <c r="B354" s="92" t="str">
        <f t="shared" si="28"/>
        <v>112013939</v>
      </c>
      <c r="C354" s="360">
        <f t="shared" si="29"/>
        <v>42825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4258</v>
      </c>
    </row>
    <row r="355" spans="1:8" ht="15">
      <c r="A355" s="92" t="str">
        <f t="shared" si="27"/>
        <v>ЕЛХИМ - ИСКРА  АД</v>
      </c>
      <c r="B355" s="92" t="str">
        <f t="shared" si="28"/>
        <v>112013939</v>
      </c>
      <c r="C355" s="360">
        <f t="shared" si="29"/>
        <v>42825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431</v>
      </c>
    </row>
    <row r="356" spans="1:8" ht="15">
      <c r="A356" s="92" t="str">
        <f t="shared" si="27"/>
        <v>ЕЛХИМ - ИСКРА  АД</v>
      </c>
      <c r="B356" s="92" t="str">
        <f t="shared" si="28"/>
        <v>112013939</v>
      </c>
      <c r="C356" s="360">
        <f t="shared" si="29"/>
        <v>42825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">
      <c r="A357" s="92" t="str">
        <f t="shared" si="27"/>
        <v>ЕЛХИМ - ИСКРА  АД</v>
      </c>
      <c r="B357" s="92" t="str">
        <f t="shared" si="28"/>
        <v>112013939</v>
      </c>
      <c r="C357" s="360">
        <f t="shared" si="29"/>
        <v>42825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">
      <c r="A358" s="92" t="str">
        <f t="shared" si="27"/>
        <v>ЕЛХИМ - ИСКРА  АД</v>
      </c>
      <c r="B358" s="92" t="str">
        <f t="shared" si="28"/>
        <v>112013939</v>
      </c>
      <c r="C358" s="360">
        <f t="shared" si="29"/>
        <v>42825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">
      <c r="A359" s="92" t="str">
        <f t="shared" si="27"/>
        <v>ЕЛХИМ - ИСКРА  АД</v>
      </c>
      <c r="B359" s="92" t="str">
        <f t="shared" si="28"/>
        <v>112013939</v>
      </c>
      <c r="C359" s="360">
        <f t="shared" si="29"/>
        <v>42825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">
      <c r="A360" s="92" t="str">
        <f t="shared" si="27"/>
        <v>ЕЛХИМ - ИСКРА  АД</v>
      </c>
      <c r="B360" s="92" t="str">
        <f t="shared" si="28"/>
        <v>112013939</v>
      </c>
      <c r="C360" s="360">
        <f t="shared" si="29"/>
        <v>42825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">
      <c r="A361" s="92" t="str">
        <f t="shared" si="27"/>
        <v>ЕЛХИМ - ИСКРА  АД</v>
      </c>
      <c r="B361" s="92" t="str">
        <f t="shared" si="28"/>
        <v>112013939</v>
      </c>
      <c r="C361" s="360">
        <f t="shared" si="29"/>
        <v>42825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">
      <c r="A362" s="92" t="str">
        <f t="shared" si="27"/>
        <v>ЕЛХИМ - ИСКРА  АД</v>
      </c>
      <c r="B362" s="92" t="str">
        <f t="shared" si="28"/>
        <v>112013939</v>
      </c>
      <c r="C362" s="360">
        <f t="shared" si="29"/>
        <v>42825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">
      <c r="A363" s="92" t="str">
        <f t="shared" si="27"/>
        <v>ЕЛХИМ - ИСКРА  АД</v>
      </c>
      <c r="B363" s="92" t="str">
        <f t="shared" si="28"/>
        <v>112013939</v>
      </c>
      <c r="C363" s="360">
        <f t="shared" si="29"/>
        <v>42825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">
      <c r="A364" s="92" t="str">
        <f t="shared" si="27"/>
        <v>ЕЛХИМ - ИСКРА  АД</v>
      </c>
      <c r="B364" s="92" t="str">
        <f t="shared" si="28"/>
        <v>112013939</v>
      </c>
      <c r="C364" s="360">
        <f t="shared" si="29"/>
        <v>42825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">
      <c r="A365" s="92" t="str">
        <f t="shared" si="27"/>
        <v>ЕЛХИМ - ИСКРА  АД</v>
      </c>
      <c r="B365" s="92" t="str">
        <f t="shared" si="28"/>
        <v>112013939</v>
      </c>
      <c r="C365" s="360">
        <f t="shared" si="29"/>
        <v>42825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">
      <c r="A366" s="92" t="str">
        <f t="shared" si="27"/>
        <v>ЕЛХИМ - ИСКРА  АД</v>
      </c>
      <c r="B366" s="92" t="str">
        <f t="shared" si="28"/>
        <v>112013939</v>
      </c>
      <c r="C366" s="360">
        <f t="shared" si="29"/>
        <v>42825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">
      <c r="A367" s="92" t="str">
        <f t="shared" si="27"/>
        <v>ЕЛХИМ - ИСКРА  АД</v>
      </c>
      <c r="B367" s="92" t="str">
        <f t="shared" si="28"/>
        <v>112013939</v>
      </c>
      <c r="C367" s="360">
        <f t="shared" si="29"/>
        <v>42825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">
      <c r="A368" s="92" t="str">
        <f t="shared" si="27"/>
        <v>ЕЛХИМ - ИСКРА  АД</v>
      </c>
      <c r="B368" s="92" t="str">
        <f t="shared" si="28"/>
        <v>112013939</v>
      </c>
      <c r="C368" s="360">
        <f t="shared" si="29"/>
        <v>42825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4689</v>
      </c>
    </row>
    <row r="369" spans="1:8" ht="15">
      <c r="A369" s="92" t="str">
        <f t="shared" si="27"/>
        <v>ЕЛХИМ - ИСКРА  АД</v>
      </c>
      <c r="B369" s="92" t="str">
        <f t="shared" si="28"/>
        <v>112013939</v>
      </c>
      <c r="C369" s="360">
        <f t="shared" si="29"/>
        <v>42825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">
      <c r="A370" s="92" t="str">
        <f t="shared" si="27"/>
        <v>ЕЛХИМ - ИСКРА  АД</v>
      </c>
      <c r="B370" s="92" t="str">
        <f t="shared" si="28"/>
        <v>112013939</v>
      </c>
      <c r="C370" s="360">
        <f t="shared" si="29"/>
        <v>42825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">
      <c r="A371" s="92" t="str">
        <f t="shared" si="27"/>
        <v>ЕЛХИМ - ИСКРА  АД</v>
      </c>
      <c r="B371" s="92" t="str">
        <f t="shared" si="28"/>
        <v>112013939</v>
      </c>
      <c r="C371" s="360">
        <f t="shared" si="29"/>
        <v>42825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4689</v>
      </c>
    </row>
    <row r="372" spans="1:8" ht="15">
      <c r="A372" s="92" t="str">
        <f t="shared" si="27"/>
        <v>ЕЛХИМ - ИСКРА  АД</v>
      </c>
      <c r="B372" s="92" t="str">
        <f t="shared" si="28"/>
        <v>112013939</v>
      </c>
      <c r="C372" s="360">
        <f t="shared" si="29"/>
        <v>42825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">
      <c r="A373" s="92" t="str">
        <f t="shared" si="27"/>
        <v>ЕЛХИМ - ИСКРА  АД</v>
      </c>
      <c r="B373" s="92" t="str">
        <f t="shared" si="28"/>
        <v>112013939</v>
      </c>
      <c r="C373" s="360">
        <f t="shared" si="29"/>
        <v>42825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">
      <c r="A374" s="92" t="str">
        <f t="shared" si="27"/>
        <v>ЕЛХИМ - ИСКРА  АД</v>
      </c>
      <c r="B374" s="92" t="str">
        <f t="shared" si="28"/>
        <v>112013939</v>
      </c>
      <c r="C374" s="360">
        <f t="shared" si="29"/>
        <v>42825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">
      <c r="A375" s="92" t="str">
        <f t="shared" si="27"/>
        <v>ЕЛХИМ - ИСКРА  АД</v>
      </c>
      <c r="B375" s="92" t="str">
        <f t="shared" si="28"/>
        <v>112013939</v>
      </c>
      <c r="C375" s="360">
        <f t="shared" si="29"/>
        <v>42825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">
      <c r="A376" s="92" t="str">
        <f t="shared" si="27"/>
        <v>ЕЛХИМ - ИСКРА  АД</v>
      </c>
      <c r="B376" s="92" t="str">
        <f t="shared" si="28"/>
        <v>112013939</v>
      </c>
      <c r="C376" s="360">
        <f t="shared" si="29"/>
        <v>42825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">
      <c r="A377" s="92" t="str">
        <f t="shared" si="27"/>
        <v>ЕЛХИМ - ИСКРА  АД</v>
      </c>
      <c r="B377" s="92" t="str">
        <f t="shared" si="28"/>
        <v>112013939</v>
      </c>
      <c r="C377" s="360">
        <f t="shared" si="29"/>
        <v>42825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">
      <c r="A378" s="92" t="str">
        <f t="shared" si="27"/>
        <v>ЕЛХИМ - ИСКРА  АД</v>
      </c>
      <c r="B378" s="92" t="str">
        <f t="shared" si="28"/>
        <v>112013939</v>
      </c>
      <c r="C378" s="360">
        <f t="shared" si="29"/>
        <v>42825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">
      <c r="A379" s="92" t="str">
        <f t="shared" si="27"/>
        <v>ЕЛХИМ - ИСКРА  АД</v>
      </c>
      <c r="B379" s="92" t="str">
        <f t="shared" si="28"/>
        <v>112013939</v>
      </c>
      <c r="C379" s="360">
        <f t="shared" si="29"/>
        <v>42825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">
      <c r="A380" s="92" t="str">
        <f t="shared" si="27"/>
        <v>ЕЛХИМ - ИСКРА  АД</v>
      </c>
      <c r="B380" s="92" t="str">
        <f t="shared" si="28"/>
        <v>112013939</v>
      </c>
      <c r="C380" s="360">
        <f t="shared" si="29"/>
        <v>42825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">
      <c r="A381" s="92" t="str">
        <f t="shared" si="27"/>
        <v>ЕЛХИМ - ИСКРА  АД</v>
      </c>
      <c r="B381" s="92" t="str">
        <f t="shared" si="28"/>
        <v>112013939</v>
      </c>
      <c r="C381" s="360">
        <f t="shared" si="29"/>
        <v>42825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">
      <c r="A382" s="92" t="str">
        <f t="shared" si="27"/>
        <v>ЕЛХИМ - ИСКРА  АД</v>
      </c>
      <c r="B382" s="92" t="str">
        <f t="shared" si="28"/>
        <v>112013939</v>
      </c>
      <c r="C382" s="360">
        <f t="shared" si="29"/>
        <v>42825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">
      <c r="A383" s="92" t="str">
        <f t="shared" si="27"/>
        <v>ЕЛХИМ - ИСКРА  АД</v>
      </c>
      <c r="B383" s="92" t="str">
        <f t="shared" si="28"/>
        <v>112013939</v>
      </c>
      <c r="C383" s="360">
        <f t="shared" si="29"/>
        <v>42825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">
      <c r="A384" s="92" t="str">
        <f t="shared" si="27"/>
        <v>ЕЛХИМ - ИСКРА  АД</v>
      </c>
      <c r="B384" s="92" t="str">
        <f t="shared" si="28"/>
        <v>112013939</v>
      </c>
      <c r="C384" s="360">
        <f t="shared" si="29"/>
        <v>42825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">
      <c r="A385" s="92" t="str">
        <f t="shared" si="27"/>
        <v>ЕЛХИМ - ИСКРА  АД</v>
      </c>
      <c r="B385" s="92" t="str">
        <f t="shared" si="28"/>
        <v>112013939</v>
      </c>
      <c r="C385" s="360">
        <f t="shared" si="29"/>
        <v>42825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">
      <c r="A386" s="92" t="str">
        <f t="shared" si="27"/>
        <v>ЕЛХИМ - ИСКРА  АД</v>
      </c>
      <c r="B386" s="92" t="str">
        <f t="shared" si="28"/>
        <v>112013939</v>
      </c>
      <c r="C386" s="360">
        <f t="shared" si="29"/>
        <v>42825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">
      <c r="A387" s="92" t="str">
        <f t="shared" si="27"/>
        <v>ЕЛХИМ - ИСКРА  АД</v>
      </c>
      <c r="B387" s="92" t="str">
        <f t="shared" si="28"/>
        <v>112013939</v>
      </c>
      <c r="C387" s="360">
        <f t="shared" si="29"/>
        <v>42825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">
      <c r="A388" s="92" t="str">
        <f t="shared" si="27"/>
        <v>ЕЛХИМ - ИСКРА  АД</v>
      </c>
      <c r="B388" s="92" t="str">
        <f t="shared" si="28"/>
        <v>112013939</v>
      </c>
      <c r="C388" s="360">
        <f t="shared" si="29"/>
        <v>42825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">
      <c r="A389" s="92" t="str">
        <f t="shared" si="27"/>
        <v>ЕЛХИМ - ИСКРА  АД</v>
      </c>
      <c r="B389" s="92" t="str">
        <f t="shared" si="28"/>
        <v>112013939</v>
      </c>
      <c r="C389" s="360">
        <f t="shared" si="29"/>
        <v>42825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">
      <c r="A390" s="92" t="str">
        <f t="shared" si="27"/>
        <v>ЕЛХИМ - ИСКРА  АД</v>
      </c>
      <c r="B390" s="92" t="str">
        <f t="shared" si="28"/>
        <v>112013939</v>
      </c>
      <c r="C390" s="360">
        <f t="shared" si="29"/>
        <v>42825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">
      <c r="A391" s="92" t="str">
        <f t="shared" si="27"/>
        <v>ЕЛХИМ - ИСКРА  АД</v>
      </c>
      <c r="B391" s="92" t="str">
        <f t="shared" si="28"/>
        <v>112013939</v>
      </c>
      <c r="C391" s="360">
        <f t="shared" si="29"/>
        <v>42825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">
      <c r="A392" s="92" t="str">
        <f t="shared" si="27"/>
        <v>ЕЛХИМ - ИСКРА  АД</v>
      </c>
      <c r="B392" s="92" t="str">
        <f t="shared" si="28"/>
        <v>112013939</v>
      </c>
      <c r="C392" s="360">
        <f t="shared" si="29"/>
        <v>42825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">
      <c r="A393" s="92" t="str">
        <f t="shared" si="27"/>
        <v>ЕЛХИМ - ИСКРА  АД</v>
      </c>
      <c r="B393" s="92" t="str">
        <f t="shared" si="28"/>
        <v>112013939</v>
      </c>
      <c r="C393" s="360">
        <f t="shared" si="29"/>
        <v>42825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">
      <c r="A394" s="92" t="str">
        <f t="shared" si="27"/>
        <v>ЕЛХИМ - ИСКРА  АД</v>
      </c>
      <c r="B394" s="92" t="str">
        <f t="shared" si="28"/>
        <v>112013939</v>
      </c>
      <c r="C394" s="360">
        <f t="shared" si="29"/>
        <v>42825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">
      <c r="A395" s="92" t="str">
        <f t="shared" si="27"/>
        <v>ЕЛХИМ - ИСКРА  АД</v>
      </c>
      <c r="B395" s="92" t="str">
        <f t="shared" si="28"/>
        <v>112013939</v>
      </c>
      <c r="C395" s="360">
        <f t="shared" si="29"/>
        <v>42825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">
      <c r="A396" s="92" t="str">
        <f t="shared" si="27"/>
        <v>ЕЛХИМ - ИСКРА  АД</v>
      </c>
      <c r="B396" s="92" t="str">
        <f t="shared" si="28"/>
        <v>112013939</v>
      </c>
      <c r="C396" s="360">
        <f t="shared" si="29"/>
        <v>42825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">
      <c r="A397" s="92" t="str">
        <f t="shared" si="27"/>
        <v>ЕЛХИМ - ИСКРА  АД</v>
      </c>
      <c r="B397" s="92" t="str">
        <f t="shared" si="28"/>
        <v>112013939</v>
      </c>
      <c r="C397" s="360">
        <f t="shared" si="29"/>
        <v>42825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">
      <c r="A398" s="92" t="str">
        <f t="shared" si="27"/>
        <v>ЕЛХИМ - ИСКРА  АД</v>
      </c>
      <c r="B398" s="92" t="str">
        <f t="shared" si="28"/>
        <v>112013939</v>
      </c>
      <c r="C398" s="360">
        <f t="shared" si="29"/>
        <v>42825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">
      <c r="A399" s="92" t="str">
        <f t="shared" si="27"/>
        <v>ЕЛХИМ - ИСКРА  АД</v>
      </c>
      <c r="B399" s="92" t="str">
        <f t="shared" si="28"/>
        <v>112013939</v>
      </c>
      <c r="C399" s="360">
        <f t="shared" si="29"/>
        <v>42825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">
      <c r="A400" s="92" t="str">
        <f t="shared" si="27"/>
        <v>ЕЛХИМ - ИСКРА  АД</v>
      </c>
      <c r="B400" s="92" t="str">
        <f t="shared" si="28"/>
        <v>112013939</v>
      </c>
      <c r="C400" s="360">
        <f t="shared" si="29"/>
        <v>42825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">
      <c r="A401" s="92" t="str">
        <f t="shared" si="27"/>
        <v>ЕЛХИМ - ИСКРА  АД</v>
      </c>
      <c r="B401" s="92" t="str">
        <f t="shared" si="28"/>
        <v>112013939</v>
      </c>
      <c r="C401" s="360">
        <f t="shared" si="29"/>
        <v>42825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">
      <c r="A402" s="92" t="str">
        <f t="shared" si="27"/>
        <v>ЕЛХИМ - ИСКРА  АД</v>
      </c>
      <c r="B402" s="92" t="str">
        <f t="shared" si="28"/>
        <v>112013939</v>
      </c>
      <c r="C402" s="360">
        <f t="shared" si="29"/>
        <v>42825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">
      <c r="A403" s="92" t="str">
        <f t="shared" si="27"/>
        <v>ЕЛХИМ - ИСКРА  АД</v>
      </c>
      <c r="B403" s="92" t="str">
        <f t="shared" si="28"/>
        <v>112013939</v>
      </c>
      <c r="C403" s="360">
        <f t="shared" si="29"/>
        <v>42825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">
      <c r="A404" s="92" t="str">
        <f t="shared" si="27"/>
        <v>ЕЛХИМ - ИСКРА  АД</v>
      </c>
      <c r="B404" s="92" t="str">
        <f t="shared" si="28"/>
        <v>112013939</v>
      </c>
      <c r="C404" s="360">
        <f t="shared" si="29"/>
        <v>42825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">
      <c r="A405" s="92" t="str">
        <f t="shared" si="27"/>
        <v>ЕЛХИМ - ИСКРА  АД</v>
      </c>
      <c r="B405" s="92" t="str">
        <f t="shared" si="28"/>
        <v>112013939</v>
      </c>
      <c r="C405" s="360">
        <f t="shared" si="29"/>
        <v>42825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">
      <c r="A406" s="92" t="str">
        <f t="shared" si="27"/>
        <v>ЕЛХИМ - ИСКРА  АД</v>
      </c>
      <c r="B406" s="92" t="str">
        <f t="shared" si="28"/>
        <v>112013939</v>
      </c>
      <c r="C406" s="360">
        <f t="shared" si="29"/>
        <v>42825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">
      <c r="A407" s="92" t="str">
        <f t="shared" si="27"/>
        <v>ЕЛХИМ - ИСКРА  АД</v>
      </c>
      <c r="B407" s="92" t="str">
        <f t="shared" si="28"/>
        <v>112013939</v>
      </c>
      <c r="C407" s="360">
        <f t="shared" si="29"/>
        <v>42825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">
      <c r="A408" s="92" t="str">
        <f t="shared" si="27"/>
        <v>ЕЛХИМ - ИСКРА  АД</v>
      </c>
      <c r="B408" s="92" t="str">
        <f t="shared" si="28"/>
        <v>112013939</v>
      </c>
      <c r="C408" s="360">
        <f t="shared" si="29"/>
        <v>42825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">
      <c r="A409" s="92" t="str">
        <f t="shared" si="27"/>
        <v>ЕЛХИМ - ИСКРА  АД</v>
      </c>
      <c r="B409" s="92" t="str">
        <f t="shared" si="28"/>
        <v>112013939</v>
      </c>
      <c r="C409" s="360">
        <f t="shared" si="29"/>
        <v>42825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">
      <c r="A410" s="92" t="str">
        <f aca="true" t="shared" si="30" ref="A410:A459">pdeName</f>
        <v>ЕЛХИМ - ИСКРА  АД</v>
      </c>
      <c r="B410" s="92" t="str">
        <f aca="true" t="shared" si="31" ref="B410:B459">pdeBulstat</f>
        <v>112013939</v>
      </c>
      <c r="C410" s="360">
        <f aca="true" t="shared" si="32" ref="C410:C459">endDate</f>
        <v>42825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">
      <c r="A411" s="92" t="str">
        <f t="shared" si="30"/>
        <v>ЕЛХИМ - ИСКРА  АД</v>
      </c>
      <c r="B411" s="92" t="str">
        <f t="shared" si="31"/>
        <v>112013939</v>
      </c>
      <c r="C411" s="360">
        <f t="shared" si="32"/>
        <v>42825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">
      <c r="A412" s="92" t="str">
        <f t="shared" si="30"/>
        <v>ЕЛХИМ - ИСКРА  АД</v>
      </c>
      <c r="B412" s="92" t="str">
        <f t="shared" si="31"/>
        <v>112013939</v>
      </c>
      <c r="C412" s="360">
        <f t="shared" si="32"/>
        <v>42825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">
      <c r="A413" s="92" t="str">
        <f t="shared" si="30"/>
        <v>ЕЛХИМ - ИСКРА  АД</v>
      </c>
      <c r="B413" s="92" t="str">
        <f t="shared" si="31"/>
        <v>112013939</v>
      </c>
      <c r="C413" s="360">
        <f t="shared" si="32"/>
        <v>42825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">
      <c r="A414" s="92" t="str">
        <f t="shared" si="30"/>
        <v>ЕЛХИМ - ИСКРА  АД</v>
      </c>
      <c r="B414" s="92" t="str">
        <f t="shared" si="31"/>
        <v>112013939</v>
      </c>
      <c r="C414" s="360">
        <f t="shared" si="32"/>
        <v>42825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">
      <c r="A415" s="92" t="str">
        <f t="shared" si="30"/>
        <v>ЕЛХИМ - ИСКРА  АД</v>
      </c>
      <c r="B415" s="92" t="str">
        <f t="shared" si="31"/>
        <v>112013939</v>
      </c>
      <c r="C415" s="360">
        <f t="shared" si="32"/>
        <v>42825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">
      <c r="A416" s="92" t="str">
        <f t="shared" si="30"/>
        <v>ЕЛХИМ - ИСКРА  АД</v>
      </c>
      <c r="B416" s="92" t="str">
        <f t="shared" si="31"/>
        <v>112013939</v>
      </c>
      <c r="C416" s="360">
        <f t="shared" si="32"/>
        <v>42825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31794</v>
      </c>
    </row>
    <row r="417" spans="1:8" ht="15">
      <c r="A417" s="92" t="str">
        <f t="shared" si="30"/>
        <v>ЕЛХИМ - ИСКРА  АД</v>
      </c>
      <c r="B417" s="92" t="str">
        <f t="shared" si="31"/>
        <v>112013939</v>
      </c>
      <c r="C417" s="360">
        <f t="shared" si="32"/>
        <v>42825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">
      <c r="A418" s="92" t="str">
        <f t="shared" si="30"/>
        <v>ЕЛХИМ - ИСКРА  АД</v>
      </c>
      <c r="B418" s="92" t="str">
        <f t="shared" si="31"/>
        <v>112013939</v>
      </c>
      <c r="C418" s="360">
        <f t="shared" si="32"/>
        <v>42825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">
      <c r="A419" s="92" t="str">
        <f t="shared" si="30"/>
        <v>ЕЛХИМ - ИСКРА  АД</v>
      </c>
      <c r="B419" s="92" t="str">
        <f t="shared" si="31"/>
        <v>112013939</v>
      </c>
      <c r="C419" s="360">
        <f t="shared" si="32"/>
        <v>42825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">
      <c r="A420" s="92" t="str">
        <f t="shared" si="30"/>
        <v>ЕЛХИМ - ИСКРА  АД</v>
      </c>
      <c r="B420" s="92" t="str">
        <f t="shared" si="31"/>
        <v>112013939</v>
      </c>
      <c r="C420" s="360">
        <f t="shared" si="32"/>
        <v>42825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31794</v>
      </c>
    </row>
    <row r="421" spans="1:8" ht="15">
      <c r="A421" s="92" t="str">
        <f t="shared" si="30"/>
        <v>ЕЛХИМ - ИСКРА  АД</v>
      </c>
      <c r="B421" s="92" t="str">
        <f t="shared" si="31"/>
        <v>112013939</v>
      </c>
      <c r="C421" s="360">
        <f t="shared" si="32"/>
        <v>42825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431</v>
      </c>
    </row>
    <row r="422" spans="1:8" ht="15">
      <c r="A422" s="92" t="str">
        <f t="shared" si="30"/>
        <v>ЕЛХИМ - ИСКРА  АД</v>
      </c>
      <c r="B422" s="92" t="str">
        <f t="shared" si="31"/>
        <v>112013939</v>
      </c>
      <c r="C422" s="360">
        <f t="shared" si="32"/>
        <v>42825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">
      <c r="A423" s="92" t="str">
        <f t="shared" si="30"/>
        <v>ЕЛХИМ - ИСКРА  АД</v>
      </c>
      <c r="B423" s="92" t="str">
        <f t="shared" si="31"/>
        <v>112013939</v>
      </c>
      <c r="C423" s="360">
        <f t="shared" si="32"/>
        <v>42825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">
      <c r="A424" s="92" t="str">
        <f t="shared" si="30"/>
        <v>ЕЛХИМ - ИСКРА  АД</v>
      </c>
      <c r="B424" s="92" t="str">
        <f t="shared" si="31"/>
        <v>112013939</v>
      </c>
      <c r="C424" s="360">
        <f t="shared" si="32"/>
        <v>42825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">
      <c r="A425" s="92" t="str">
        <f t="shared" si="30"/>
        <v>ЕЛХИМ - ИСКРА  АД</v>
      </c>
      <c r="B425" s="92" t="str">
        <f t="shared" si="31"/>
        <v>112013939</v>
      </c>
      <c r="C425" s="360">
        <f t="shared" si="32"/>
        <v>42825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">
      <c r="A426" s="92" t="str">
        <f t="shared" si="30"/>
        <v>ЕЛХИМ - ИСКРА  АД</v>
      </c>
      <c r="B426" s="92" t="str">
        <f t="shared" si="31"/>
        <v>112013939</v>
      </c>
      <c r="C426" s="360">
        <f t="shared" si="32"/>
        <v>42825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">
      <c r="A427" s="92" t="str">
        <f t="shared" si="30"/>
        <v>ЕЛХИМ - ИСКРА  АД</v>
      </c>
      <c r="B427" s="92" t="str">
        <f t="shared" si="31"/>
        <v>112013939</v>
      </c>
      <c r="C427" s="360">
        <f t="shared" si="32"/>
        <v>42825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">
      <c r="A428" s="92" t="str">
        <f t="shared" si="30"/>
        <v>ЕЛХИМ - ИСКРА  АД</v>
      </c>
      <c r="B428" s="92" t="str">
        <f t="shared" si="31"/>
        <v>112013939</v>
      </c>
      <c r="C428" s="360">
        <f t="shared" si="32"/>
        <v>42825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">
      <c r="A429" s="92" t="str">
        <f t="shared" si="30"/>
        <v>ЕЛХИМ - ИСКРА  АД</v>
      </c>
      <c r="B429" s="92" t="str">
        <f t="shared" si="31"/>
        <v>112013939</v>
      </c>
      <c r="C429" s="360">
        <f t="shared" si="32"/>
        <v>42825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">
      <c r="A430" s="92" t="str">
        <f t="shared" si="30"/>
        <v>ЕЛХИМ - ИСКРА  АД</v>
      </c>
      <c r="B430" s="92" t="str">
        <f t="shared" si="31"/>
        <v>112013939</v>
      </c>
      <c r="C430" s="360">
        <f t="shared" si="32"/>
        <v>42825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">
      <c r="A431" s="92" t="str">
        <f t="shared" si="30"/>
        <v>ЕЛХИМ - ИСКРА  АД</v>
      </c>
      <c r="B431" s="92" t="str">
        <f t="shared" si="31"/>
        <v>112013939</v>
      </c>
      <c r="C431" s="360">
        <f t="shared" si="32"/>
        <v>42825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">
      <c r="A432" s="92" t="str">
        <f t="shared" si="30"/>
        <v>ЕЛХИМ - ИСКРА  АД</v>
      </c>
      <c r="B432" s="92" t="str">
        <f t="shared" si="31"/>
        <v>112013939</v>
      </c>
      <c r="C432" s="360">
        <f t="shared" si="32"/>
        <v>42825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">
      <c r="A433" s="92" t="str">
        <f t="shared" si="30"/>
        <v>ЕЛХИМ - ИСКРА  АД</v>
      </c>
      <c r="B433" s="92" t="str">
        <f t="shared" si="31"/>
        <v>112013939</v>
      </c>
      <c r="C433" s="360">
        <f t="shared" si="32"/>
        <v>42825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">
      <c r="A434" s="92" t="str">
        <f t="shared" si="30"/>
        <v>ЕЛХИМ - ИСКРА  АД</v>
      </c>
      <c r="B434" s="92" t="str">
        <f t="shared" si="31"/>
        <v>112013939</v>
      </c>
      <c r="C434" s="360">
        <f t="shared" si="32"/>
        <v>42825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32225</v>
      </c>
    </row>
    <row r="435" spans="1:8" ht="15">
      <c r="A435" s="92" t="str">
        <f t="shared" si="30"/>
        <v>ЕЛХИМ - ИСКРА  АД</v>
      </c>
      <c r="B435" s="92" t="str">
        <f t="shared" si="31"/>
        <v>112013939</v>
      </c>
      <c r="C435" s="360">
        <f t="shared" si="32"/>
        <v>42825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">
      <c r="A436" s="92" t="str">
        <f t="shared" si="30"/>
        <v>ЕЛХИМ - ИСКРА  АД</v>
      </c>
      <c r="B436" s="92" t="str">
        <f t="shared" si="31"/>
        <v>112013939</v>
      </c>
      <c r="C436" s="360">
        <f t="shared" si="32"/>
        <v>42825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">
      <c r="A437" s="92" t="str">
        <f t="shared" si="30"/>
        <v>ЕЛХИМ - ИСКРА  АД</v>
      </c>
      <c r="B437" s="92" t="str">
        <f t="shared" si="31"/>
        <v>112013939</v>
      </c>
      <c r="C437" s="360">
        <f t="shared" si="32"/>
        <v>42825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32225</v>
      </c>
    </row>
    <row r="438" spans="1:8" ht="15">
      <c r="A438" s="92" t="str">
        <f t="shared" si="30"/>
        <v>ЕЛХИМ - ИСКРА  АД</v>
      </c>
      <c r="B438" s="92" t="str">
        <f t="shared" si="31"/>
        <v>112013939</v>
      </c>
      <c r="C438" s="360">
        <f t="shared" si="32"/>
        <v>42825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">
      <c r="A439" s="92" t="str">
        <f t="shared" si="30"/>
        <v>ЕЛХИМ - ИСКРА  АД</v>
      </c>
      <c r="B439" s="92" t="str">
        <f t="shared" si="31"/>
        <v>112013939</v>
      </c>
      <c r="C439" s="360">
        <f t="shared" si="32"/>
        <v>42825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">
      <c r="A440" s="92" t="str">
        <f t="shared" si="30"/>
        <v>ЕЛХИМ - ИСКРА  АД</v>
      </c>
      <c r="B440" s="92" t="str">
        <f t="shared" si="31"/>
        <v>112013939</v>
      </c>
      <c r="C440" s="360">
        <f t="shared" si="32"/>
        <v>42825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">
      <c r="A441" s="92" t="str">
        <f t="shared" si="30"/>
        <v>ЕЛХИМ - ИСКРА  АД</v>
      </c>
      <c r="B441" s="92" t="str">
        <f t="shared" si="31"/>
        <v>112013939</v>
      </c>
      <c r="C441" s="360">
        <f t="shared" si="32"/>
        <v>42825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">
      <c r="A442" s="92" t="str">
        <f t="shared" si="30"/>
        <v>ЕЛХИМ - ИСКРА  АД</v>
      </c>
      <c r="B442" s="92" t="str">
        <f t="shared" si="31"/>
        <v>112013939</v>
      </c>
      <c r="C442" s="360">
        <f t="shared" si="32"/>
        <v>42825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">
      <c r="A443" s="92" t="str">
        <f t="shared" si="30"/>
        <v>ЕЛХИМ - ИСКРА  АД</v>
      </c>
      <c r="B443" s="92" t="str">
        <f t="shared" si="31"/>
        <v>112013939</v>
      </c>
      <c r="C443" s="360">
        <f t="shared" si="32"/>
        <v>42825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">
      <c r="A444" s="92" t="str">
        <f t="shared" si="30"/>
        <v>ЕЛХИМ - ИСКРА  АД</v>
      </c>
      <c r="B444" s="92" t="str">
        <f t="shared" si="31"/>
        <v>112013939</v>
      </c>
      <c r="C444" s="360">
        <f t="shared" si="32"/>
        <v>42825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">
      <c r="A445" s="92" t="str">
        <f t="shared" si="30"/>
        <v>ЕЛХИМ - ИСКРА  АД</v>
      </c>
      <c r="B445" s="92" t="str">
        <f t="shared" si="31"/>
        <v>112013939</v>
      </c>
      <c r="C445" s="360">
        <f t="shared" si="32"/>
        <v>42825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">
      <c r="A446" s="92" t="str">
        <f t="shared" si="30"/>
        <v>ЕЛХИМ - ИСКРА  АД</v>
      </c>
      <c r="B446" s="92" t="str">
        <f t="shared" si="31"/>
        <v>112013939</v>
      </c>
      <c r="C446" s="360">
        <f t="shared" si="32"/>
        <v>42825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">
      <c r="A447" s="92" t="str">
        <f t="shared" si="30"/>
        <v>ЕЛХИМ - ИСКРА  АД</v>
      </c>
      <c r="B447" s="92" t="str">
        <f t="shared" si="31"/>
        <v>112013939</v>
      </c>
      <c r="C447" s="360">
        <f t="shared" si="32"/>
        <v>42825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">
      <c r="A448" s="92" t="str">
        <f t="shared" si="30"/>
        <v>ЕЛХИМ - ИСКРА  АД</v>
      </c>
      <c r="B448" s="92" t="str">
        <f t="shared" si="31"/>
        <v>112013939</v>
      </c>
      <c r="C448" s="360">
        <f t="shared" si="32"/>
        <v>42825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">
      <c r="A449" s="92" t="str">
        <f t="shared" si="30"/>
        <v>ЕЛХИМ - ИСКРА  АД</v>
      </c>
      <c r="B449" s="92" t="str">
        <f t="shared" si="31"/>
        <v>112013939</v>
      </c>
      <c r="C449" s="360">
        <f t="shared" si="32"/>
        <v>42825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">
      <c r="A450" s="92" t="str">
        <f t="shared" si="30"/>
        <v>ЕЛХИМ - ИСКРА  АД</v>
      </c>
      <c r="B450" s="92" t="str">
        <f t="shared" si="31"/>
        <v>112013939</v>
      </c>
      <c r="C450" s="360">
        <f t="shared" si="32"/>
        <v>42825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">
      <c r="A451" s="92" t="str">
        <f t="shared" si="30"/>
        <v>ЕЛХИМ - ИСКРА  АД</v>
      </c>
      <c r="B451" s="92" t="str">
        <f t="shared" si="31"/>
        <v>112013939</v>
      </c>
      <c r="C451" s="360">
        <f t="shared" si="32"/>
        <v>42825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">
      <c r="A452" s="92" t="str">
        <f t="shared" si="30"/>
        <v>ЕЛХИМ - ИСКРА  АД</v>
      </c>
      <c r="B452" s="92" t="str">
        <f t="shared" si="31"/>
        <v>112013939</v>
      </c>
      <c r="C452" s="360">
        <f t="shared" si="32"/>
        <v>42825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">
      <c r="A453" s="92" t="str">
        <f t="shared" si="30"/>
        <v>ЕЛХИМ - ИСКРА  АД</v>
      </c>
      <c r="B453" s="92" t="str">
        <f t="shared" si="31"/>
        <v>112013939</v>
      </c>
      <c r="C453" s="360">
        <f t="shared" si="32"/>
        <v>42825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">
      <c r="A454" s="92" t="str">
        <f t="shared" si="30"/>
        <v>ЕЛХИМ - ИСКРА  АД</v>
      </c>
      <c r="B454" s="92" t="str">
        <f t="shared" si="31"/>
        <v>112013939</v>
      </c>
      <c r="C454" s="360">
        <f t="shared" si="32"/>
        <v>42825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">
      <c r="A455" s="92" t="str">
        <f t="shared" si="30"/>
        <v>ЕЛХИМ - ИСКРА  АД</v>
      </c>
      <c r="B455" s="92" t="str">
        <f t="shared" si="31"/>
        <v>112013939</v>
      </c>
      <c r="C455" s="360">
        <f t="shared" si="32"/>
        <v>42825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">
      <c r="A456" s="92" t="str">
        <f t="shared" si="30"/>
        <v>ЕЛХИМ - ИСКРА  АД</v>
      </c>
      <c r="B456" s="92" t="str">
        <f t="shared" si="31"/>
        <v>112013939</v>
      </c>
      <c r="C456" s="360">
        <f t="shared" si="32"/>
        <v>42825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">
      <c r="A457" s="92" t="str">
        <f t="shared" si="30"/>
        <v>ЕЛХИМ - ИСКРА  АД</v>
      </c>
      <c r="B457" s="92" t="str">
        <f t="shared" si="31"/>
        <v>112013939</v>
      </c>
      <c r="C457" s="360">
        <f t="shared" si="32"/>
        <v>42825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">
      <c r="A458" s="92" t="str">
        <f t="shared" si="30"/>
        <v>ЕЛХИМ - ИСКРА  АД</v>
      </c>
      <c r="B458" s="92" t="str">
        <f t="shared" si="31"/>
        <v>112013939</v>
      </c>
      <c r="C458" s="360">
        <f t="shared" si="32"/>
        <v>42825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">
      <c r="A459" s="92" t="str">
        <f t="shared" si="30"/>
        <v>ЕЛХИМ - ИСКРА  АД</v>
      </c>
      <c r="B459" s="92" t="str">
        <f t="shared" si="31"/>
        <v>112013939</v>
      </c>
      <c r="C459" s="360">
        <f t="shared" si="32"/>
        <v>42825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">
      <c r="C460" s="359"/>
      <c r="F460" s="288" t="s">
        <v>573</v>
      </c>
    </row>
    <row r="461" spans="3:6" s="285" customFormat="1" ht="15">
      <c r="C461" s="359"/>
      <c r="F461" s="288" t="s">
        <v>570</v>
      </c>
    </row>
    <row r="462" spans="3:6" s="285" customFormat="1" ht="15">
      <c r="C462" s="359"/>
      <c r="F462" s="288" t="s">
        <v>571</v>
      </c>
    </row>
    <row r="463" spans="3:6" s="285" customFormat="1" ht="15">
      <c r="C463" s="359"/>
      <c r="F463" s="288" t="s">
        <v>572</v>
      </c>
    </row>
    <row r="464" spans="1:8" ht="15">
      <c r="A464" s="92" t="str">
        <f aca="true" t="shared" si="33" ref="A464:A503">pdeName</f>
        <v>ЕЛХИМ - ИСКРА  АД</v>
      </c>
      <c r="B464" s="92" t="str">
        <f aca="true" t="shared" si="34" ref="B464:B503">pdeBulstat</f>
        <v>112013939</v>
      </c>
      <c r="C464" s="360">
        <f aca="true" t="shared" si="35" ref="C464:C503">endDate</f>
        <v>42825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">
      <c r="A465" s="92" t="str">
        <f t="shared" si="33"/>
        <v>ЕЛХИМ - ИСКРА  АД</v>
      </c>
      <c r="B465" s="92" t="str">
        <f t="shared" si="34"/>
        <v>112013939</v>
      </c>
      <c r="C465" s="360">
        <f t="shared" si="35"/>
        <v>42825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">
      <c r="A466" s="92" t="str">
        <f t="shared" si="33"/>
        <v>ЕЛХИМ - ИСКРА  АД</v>
      </c>
      <c r="B466" s="92" t="str">
        <f t="shared" si="34"/>
        <v>112013939</v>
      </c>
      <c r="C466" s="360">
        <f t="shared" si="35"/>
        <v>42825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">
      <c r="A467" s="92" t="str">
        <f t="shared" si="33"/>
        <v>ЕЛХИМ - ИСКРА  АД</v>
      </c>
      <c r="B467" s="92" t="str">
        <f t="shared" si="34"/>
        <v>112013939</v>
      </c>
      <c r="C467" s="360">
        <f t="shared" si="35"/>
        <v>42825</v>
      </c>
      <c r="D467" s="92" t="s">
        <v>526</v>
      </c>
      <c r="E467" s="92">
        <v>1</v>
      </c>
      <c r="F467" s="92" t="s">
        <v>525</v>
      </c>
      <c r="H467" s="286">
        <f>'Справка 5'!C78</f>
        <v>1964</v>
      </c>
    </row>
    <row r="468" spans="1:8" ht="15">
      <c r="A468" s="92" t="str">
        <f t="shared" si="33"/>
        <v>ЕЛХИМ - ИСКРА  АД</v>
      </c>
      <c r="B468" s="92" t="str">
        <f t="shared" si="34"/>
        <v>112013939</v>
      </c>
      <c r="C468" s="360">
        <f t="shared" si="35"/>
        <v>42825</v>
      </c>
      <c r="D468" s="92" t="s">
        <v>528</v>
      </c>
      <c r="E468" s="92">
        <v>1</v>
      </c>
      <c r="F468" s="92" t="s">
        <v>517</v>
      </c>
      <c r="H468" s="286">
        <f>'Справка 5'!C79</f>
        <v>1964</v>
      </c>
    </row>
    <row r="469" spans="1:8" ht="15">
      <c r="A469" s="92" t="str">
        <f t="shared" si="33"/>
        <v>ЕЛХИМ - ИСКРА  АД</v>
      </c>
      <c r="B469" s="92" t="str">
        <f t="shared" si="34"/>
        <v>112013939</v>
      </c>
      <c r="C469" s="360">
        <f t="shared" si="35"/>
        <v>42825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">
      <c r="A470" s="92" t="str">
        <f t="shared" si="33"/>
        <v>ЕЛХИМ - ИСКРА  АД</v>
      </c>
      <c r="B470" s="92" t="str">
        <f t="shared" si="34"/>
        <v>112013939</v>
      </c>
      <c r="C470" s="360">
        <f t="shared" si="35"/>
        <v>42825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">
      <c r="A471" s="92" t="str">
        <f t="shared" si="33"/>
        <v>ЕЛХИМ - ИСКРА  АД</v>
      </c>
      <c r="B471" s="92" t="str">
        <f t="shared" si="34"/>
        <v>112013939</v>
      </c>
      <c r="C471" s="360">
        <f t="shared" si="35"/>
        <v>42825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">
      <c r="A472" s="92" t="str">
        <f t="shared" si="33"/>
        <v>ЕЛХИМ - ИСКРА  АД</v>
      </c>
      <c r="B472" s="92" t="str">
        <f t="shared" si="34"/>
        <v>112013939</v>
      </c>
      <c r="C472" s="360">
        <f t="shared" si="35"/>
        <v>42825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">
      <c r="A473" s="92" t="str">
        <f t="shared" si="33"/>
        <v>ЕЛХИМ - ИСКРА  АД</v>
      </c>
      <c r="B473" s="92" t="str">
        <f t="shared" si="34"/>
        <v>112013939</v>
      </c>
      <c r="C473" s="360">
        <f t="shared" si="35"/>
        <v>42825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">
      <c r="A474" s="92" t="str">
        <f t="shared" si="33"/>
        <v>ЕЛХИМ - ИСКРА  АД</v>
      </c>
      <c r="B474" s="92" t="str">
        <f t="shared" si="34"/>
        <v>112013939</v>
      </c>
      <c r="C474" s="360">
        <f t="shared" si="35"/>
        <v>42825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">
      <c r="A475" s="92" t="str">
        <f t="shared" si="33"/>
        <v>ЕЛХИМ - ИСКРА  АД</v>
      </c>
      <c r="B475" s="92" t="str">
        <f t="shared" si="34"/>
        <v>112013939</v>
      </c>
      <c r="C475" s="360">
        <f t="shared" si="35"/>
        <v>42825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">
      <c r="A476" s="92" t="str">
        <f t="shared" si="33"/>
        <v>ЕЛХИМ - ИСКРА  АД</v>
      </c>
      <c r="B476" s="92" t="str">
        <f t="shared" si="34"/>
        <v>112013939</v>
      </c>
      <c r="C476" s="360">
        <f t="shared" si="35"/>
        <v>42825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">
      <c r="A477" s="92" t="str">
        <f t="shared" si="33"/>
        <v>ЕЛХИМ - ИСКРА  АД</v>
      </c>
      <c r="B477" s="92" t="str">
        <f t="shared" si="34"/>
        <v>112013939</v>
      </c>
      <c r="C477" s="360">
        <f t="shared" si="35"/>
        <v>42825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">
      <c r="A478" s="92" t="str">
        <f t="shared" si="33"/>
        <v>ЕЛХИМ - ИСКРА  АД</v>
      </c>
      <c r="B478" s="92" t="str">
        <f t="shared" si="34"/>
        <v>112013939</v>
      </c>
      <c r="C478" s="360">
        <f t="shared" si="35"/>
        <v>42825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">
      <c r="A479" s="92" t="str">
        <f t="shared" si="33"/>
        <v>ЕЛХИМ - ИСКРА  АД</v>
      </c>
      <c r="B479" s="92" t="str">
        <f t="shared" si="34"/>
        <v>112013939</v>
      </c>
      <c r="C479" s="360">
        <f t="shared" si="35"/>
        <v>42825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">
      <c r="A480" s="92" t="str">
        <f t="shared" si="33"/>
        <v>ЕЛХИМ - ИСКРА  АД</v>
      </c>
      <c r="B480" s="92" t="str">
        <f t="shared" si="34"/>
        <v>112013939</v>
      </c>
      <c r="C480" s="360">
        <f t="shared" si="35"/>
        <v>42825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">
      <c r="A481" s="92" t="str">
        <f t="shared" si="33"/>
        <v>ЕЛХИМ - ИСКРА  АД</v>
      </c>
      <c r="B481" s="92" t="str">
        <f t="shared" si="34"/>
        <v>112013939</v>
      </c>
      <c r="C481" s="360">
        <f t="shared" si="35"/>
        <v>42825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">
      <c r="A482" s="92" t="str">
        <f t="shared" si="33"/>
        <v>ЕЛХИМ - ИСКРА  АД</v>
      </c>
      <c r="B482" s="92" t="str">
        <f t="shared" si="34"/>
        <v>112013939</v>
      </c>
      <c r="C482" s="360">
        <f t="shared" si="35"/>
        <v>42825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">
      <c r="A483" s="92" t="str">
        <f t="shared" si="33"/>
        <v>ЕЛХИМ - ИСКРА  АД</v>
      </c>
      <c r="B483" s="92" t="str">
        <f t="shared" si="34"/>
        <v>112013939</v>
      </c>
      <c r="C483" s="360">
        <f t="shared" si="35"/>
        <v>42825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">
      <c r="A484" s="92" t="str">
        <f t="shared" si="33"/>
        <v>ЕЛХИМ - ИСКРА  АД</v>
      </c>
      <c r="B484" s="92" t="str">
        <f t="shared" si="34"/>
        <v>112013939</v>
      </c>
      <c r="C484" s="360">
        <f t="shared" si="35"/>
        <v>42825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">
      <c r="A485" s="92" t="str">
        <f t="shared" si="33"/>
        <v>ЕЛХИМ - ИСКРА  АД</v>
      </c>
      <c r="B485" s="92" t="str">
        <f t="shared" si="34"/>
        <v>112013939</v>
      </c>
      <c r="C485" s="360">
        <f t="shared" si="35"/>
        <v>42825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">
      <c r="A486" s="92" t="str">
        <f t="shared" si="33"/>
        <v>ЕЛХИМ - ИСКРА  АД</v>
      </c>
      <c r="B486" s="92" t="str">
        <f t="shared" si="34"/>
        <v>112013939</v>
      </c>
      <c r="C486" s="360">
        <f t="shared" si="35"/>
        <v>42825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">
      <c r="A487" s="92" t="str">
        <f t="shared" si="33"/>
        <v>ЕЛХИМ - ИСКРА  АД</v>
      </c>
      <c r="B487" s="92" t="str">
        <f t="shared" si="34"/>
        <v>112013939</v>
      </c>
      <c r="C487" s="360">
        <f t="shared" si="35"/>
        <v>42825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">
      <c r="A488" s="92" t="str">
        <f t="shared" si="33"/>
        <v>ЕЛХИМ - ИСКРА  АД</v>
      </c>
      <c r="B488" s="92" t="str">
        <f t="shared" si="34"/>
        <v>112013939</v>
      </c>
      <c r="C488" s="360">
        <f t="shared" si="35"/>
        <v>42825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">
      <c r="A489" s="92" t="str">
        <f t="shared" si="33"/>
        <v>ЕЛХИМ - ИСКРА  АД</v>
      </c>
      <c r="B489" s="92" t="str">
        <f t="shared" si="34"/>
        <v>112013939</v>
      </c>
      <c r="C489" s="360">
        <f t="shared" si="35"/>
        <v>42825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">
      <c r="A490" s="92" t="str">
        <f t="shared" si="33"/>
        <v>ЕЛХИМ - ИСКРА  АД</v>
      </c>
      <c r="B490" s="92" t="str">
        <f t="shared" si="34"/>
        <v>112013939</v>
      </c>
      <c r="C490" s="360">
        <f t="shared" si="35"/>
        <v>42825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">
      <c r="A491" s="92" t="str">
        <f t="shared" si="33"/>
        <v>ЕЛХИМ - ИСКРА  АД</v>
      </c>
      <c r="B491" s="92" t="str">
        <f t="shared" si="34"/>
        <v>112013939</v>
      </c>
      <c r="C491" s="360">
        <f t="shared" si="35"/>
        <v>42825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">
      <c r="A492" s="92" t="str">
        <f t="shared" si="33"/>
        <v>ЕЛХИМ - ИСКРА  АД</v>
      </c>
      <c r="B492" s="92" t="str">
        <f t="shared" si="34"/>
        <v>112013939</v>
      </c>
      <c r="C492" s="360">
        <f t="shared" si="35"/>
        <v>42825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">
      <c r="A493" s="92" t="str">
        <f t="shared" si="33"/>
        <v>ЕЛХИМ - ИСКРА  АД</v>
      </c>
      <c r="B493" s="92" t="str">
        <f t="shared" si="34"/>
        <v>112013939</v>
      </c>
      <c r="C493" s="360">
        <f t="shared" si="35"/>
        <v>42825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">
      <c r="A494" s="92" t="str">
        <f t="shared" si="33"/>
        <v>ЕЛХИМ - ИСКРА  АД</v>
      </c>
      <c r="B494" s="92" t="str">
        <f t="shared" si="34"/>
        <v>112013939</v>
      </c>
      <c r="C494" s="360">
        <f t="shared" si="35"/>
        <v>42825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">
      <c r="A495" s="92" t="str">
        <f t="shared" si="33"/>
        <v>ЕЛХИМ - ИСКРА  АД</v>
      </c>
      <c r="B495" s="92" t="str">
        <f t="shared" si="34"/>
        <v>112013939</v>
      </c>
      <c r="C495" s="360">
        <f t="shared" si="35"/>
        <v>42825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">
      <c r="A496" s="92" t="str">
        <f t="shared" si="33"/>
        <v>ЕЛХИМ - ИСКРА  АД</v>
      </c>
      <c r="B496" s="92" t="str">
        <f t="shared" si="34"/>
        <v>112013939</v>
      </c>
      <c r="C496" s="360">
        <f t="shared" si="35"/>
        <v>42825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">
      <c r="A497" s="92" t="str">
        <f t="shared" si="33"/>
        <v>ЕЛХИМ - ИСКРА  АД</v>
      </c>
      <c r="B497" s="92" t="str">
        <f t="shared" si="34"/>
        <v>112013939</v>
      </c>
      <c r="C497" s="360">
        <f t="shared" si="35"/>
        <v>42825</v>
      </c>
      <c r="D497" s="92" t="s">
        <v>526</v>
      </c>
      <c r="E497" s="92">
        <v>4</v>
      </c>
      <c r="F497" s="92" t="s">
        <v>525</v>
      </c>
      <c r="H497" s="286">
        <f>'Справка 5'!F78</f>
        <v>1964</v>
      </c>
    </row>
    <row r="498" spans="1:8" ht="15">
      <c r="A498" s="92" t="str">
        <f t="shared" si="33"/>
        <v>ЕЛХИМ - ИСКРА  АД</v>
      </c>
      <c r="B498" s="92" t="str">
        <f t="shared" si="34"/>
        <v>112013939</v>
      </c>
      <c r="C498" s="360">
        <f t="shared" si="35"/>
        <v>42825</v>
      </c>
      <c r="D498" s="92" t="s">
        <v>528</v>
      </c>
      <c r="E498" s="92">
        <v>4</v>
      </c>
      <c r="F498" s="92" t="s">
        <v>517</v>
      </c>
      <c r="H498" s="286">
        <f>'Справка 5'!F79</f>
        <v>1964</v>
      </c>
    </row>
    <row r="499" spans="1:8" ht="15">
      <c r="A499" s="92" t="str">
        <f t="shared" si="33"/>
        <v>ЕЛХИМ - ИСКРА  АД</v>
      </c>
      <c r="B499" s="92" t="str">
        <f t="shared" si="34"/>
        <v>112013939</v>
      </c>
      <c r="C499" s="360">
        <f t="shared" si="35"/>
        <v>42825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">
      <c r="A500" s="92" t="str">
        <f t="shared" si="33"/>
        <v>ЕЛХИМ - ИСКРА  АД</v>
      </c>
      <c r="B500" s="92" t="str">
        <f t="shared" si="34"/>
        <v>112013939</v>
      </c>
      <c r="C500" s="360">
        <f t="shared" si="35"/>
        <v>42825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">
      <c r="A501" s="92" t="str">
        <f t="shared" si="33"/>
        <v>ЕЛХИМ - ИСКРА  АД</v>
      </c>
      <c r="B501" s="92" t="str">
        <f t="shared" si="34"/>
        <v>112013939</v>
      </c>
      <c r="C501" s="360">
        <f t="shared" si="35"/>
        <v>42825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">
      <c r="A502" s="92" t="str">
        <f t="shared" si="33"/>
        <v>ЕЛХИМ - ИСКРА  АД</v>
      </c>
      <c r="B502" s="92" t="str">
        <f t="shared" si="34"/>
        <v>112013939</v>
      </c>
      <c r="C502" s="360">
        <f t="shared" si="35"/>
        <v>42825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">
      <c r="A503" s="92" t="str">
        <f t="shared" si="33"/>
        <v>ЕЛХИМ - ИСКРА  АД</v>
      </c>
      <c r="B503" s="92" t="str">
        <f t="shared" si="34"/>
        <v>112013939</v>
      </c>
      <c r="C503" s="360">
        <f t="shared" si="35"/>
        <v>42825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Albena</cp:lastModifiedBy>
  <cp:lastPrinted>2017-04-26T12:41:39Z</cp:lastPrinted>
  <dcterms:created xsi:type="dcterms:W3CDTF">2006-09-16T00:00:00Z</dcterms:created>
  <dcterms:modified xsi:type="dcterms:W3CDTF">2017-04-26T12:42:06Z</dcterms:modified>
  <cp:category/>
  <cp:version/>
  <cp:contentType/>
  <cp:contentStatus/>
</cp:coreProperties>
</file>