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comments6.xml><?xml version="1.0" encoding="utf-8"?>
<comments xmlns="http://schemas.openxmlformats.org/spreadsheetml/2006/main">
  <authors>
    <author>Tatyana Koleva</author>
  </authors>
  <commentList>
    <comment ref="D25" authorId="0">
      <text>
        <r>
          <rPr>
            <b/>
            <sz val="9"/>
            <rFont val="Tahoma"/>
            <family val="2"/>
          </rPr>
          <t>Дяловете на НДФ се търгуват на Българска Фондова Борса и доходноста за притежателите на дялове се измерва спрямо изменението на пазарната му цена.
Попълнените стойности са съгласно измененията на нетната стойност на активите на фонда.</t>
        </r>
      </text>
    </comment>
  </commentList>
</comments>
</file>

<file path=xl/sharedStrings.xml><?xml version="1.0" encoding="utf-8"?>
<sst xmlns="http://schemas.openxmlformats.org/spreadsheetml/2006/main" count="3160" uniqueCount="1499">
  <si>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</si>
  <si>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</si>
  <si>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</si>
  <si>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</si>
  <si>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</si>
  <si>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</si>
  <si>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</si>
  <si>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</si>
  <si>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</si>
  <si>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</si>
  <si>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</si>
  <si>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</si>
  <si>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</si>
  <si>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</si>
  <si>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</si>
  <si>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</si>
  <si>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</si>
  <si>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</si>
  <si>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</si>
  <si>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</si>
  <si>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</si>
  <si>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</si>
  <si>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</si>
  <si>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</si>
  <si>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</si>
  <si>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</si>
  <si>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</si>
  <si>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</si>
  <si>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</si>
  <si>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</si>
  <si>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</si>
  <si>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</si>
  <si>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</si>
  <si>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</si>
  <si>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</si>
  <si>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</si>
  <si>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</si>
  <si>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</si>
  <si>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</si>
  <si>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</si>
  <si>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</si>
  <si>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</si>
  <si>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</si>
  <si>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</si>
  <si>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</si>
  <si>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</si>
  <si>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</si>
  <si>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</si>
  <si>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</si>
  <si>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</si>
  <si>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</si>
  <si>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</si>
  <si>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</si>
  <si>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</si>
  <si>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</si>
  <si>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</si>
  <si>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</si>
  <si>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</si>
  <si>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</si>
  <si>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</si>
  <si>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</si>
  <si>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</si>
  <si>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</si>
  <si>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</si>
  <si>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</si>
  <si>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</si>
  <si>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</si>
  <si>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</si>
  <si>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</si>
  <si>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</si>
  <si>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</si>
  <si>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</si>
  <si>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</si>
  <si>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</si>
  <si>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</si>
  <si>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</si>
  <si>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</si>
  <si>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</si>
  <si>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</si>
  <si>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</si>
  <si>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</si>
  <si>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</si>
  <si>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</si>
  <si>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</si>
  <si>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</si>
  <si>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</si>
  <si>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</si>
  <si>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</si>
  <si>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</si>
  <si>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</si>
  <si>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</si>
  <si>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</si>
  <si>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</si>
  <si>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</si>
  <si>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</si>
  <si>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</si>
  <si>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</si>
  <si>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</si>
  <si>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</si>
  <si>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</si>
  <si>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</si>
  <si>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</si>
  <si>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</si>
  <si>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</si>
  <si>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</si>
  <si>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</si>
  <si>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</si>
  <si>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</si>
  <si>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</si>
  <si>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</si>
  <si>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</si>
  <si>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</si>
  <si>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</si>
  <si>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</si>
  <si>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</si>
  <si>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</si>
  <si>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</si>
  <si>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</si>
  <si>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</si>
  <si>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</si>
  <si>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</si>
  <si>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</si>
  <si>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</si>
  <si>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</si>
  <si>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</si>
  <si>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</si>
  <si>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</si>
  <si>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</si>
  <si>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</si>
  <si>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</si>
  <si>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</si>
  <si>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</si>
  <si>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</si>
  <si>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</si>
  <si>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</si>
  <si>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</si>
  <si>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</si>
  <si>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</si>
  <si>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</si>
  <si>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</si>
  <si>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</si>
  <si>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</si>
  <si>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</si>
  <si>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</si>
  <si>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</si>
  <si>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</si>
  <si>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</si>
  <si>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</si>
  <si>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</si>
  <si>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</si>
  <si>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</si>
  <si>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</si>
  <si>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</si>
  <si>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</si>
  <si>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</si>
  <si>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</si>
  <si>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</si>
  <si>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</si>
  <si>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</si>
  <si>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</si>
  <si>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</si>
  <si>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</si>
  <si>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</si>
  <si>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</si>
  <si>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</si>
  <si>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</si>
  <si>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</si>
  <si>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</si>
  <si>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</si>
  <si>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</si>
  <si>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</si>
  <si>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</si>
  <si>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</si>
  <si>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</si>
  <si>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</si>
  <si>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</si>
  <si>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</si>
  <si>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</si>
  <si>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</si>
  <si>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</si>
  <si>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</si>
  <si>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</si>
  <si>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</si>
  <si>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</si>
  <si>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</si>
  <si>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</si>
  <si>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</si>
  <si>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</si>
  <si>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</si>
  <si>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</si>
  <si>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</si>
  <si>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</si>
  <si>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</si>
  <si>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</si>
  <si>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</si>
  <si>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</si>
  <si>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</si>
  <si>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</si>
  <si>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</si>
  <si>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</si>
  <si>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</si>
  <si>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</si>
  <si>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</si>
  <si>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</si>
  <si>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</si>
  <si>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</si>
  <si>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</si>
  <si>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</si>
  <si>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</si>
  <si>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</si>
  <si>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</si>
  <si>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</si>
  <si>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</si>
  <si>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</si>
  <si>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</si>
  <si>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</si>
  <si>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</si>
  <si>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</si>
  <si>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</si>
  <si>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</si>
  <si>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</si>
  <si>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</si>
  <si>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</si>
  <si>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</si>
  <si>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</si>
  <si>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</si>
  <si>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</si>
  <si>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</si>
  <si>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</si>
  <si>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</si>
  <si>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</si>
  <si>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</si>
  <si>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</si>
  <si>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</si>
  <si>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</si>
  <si>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</si>
  <si>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</si>
  <si>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</si>
  <si>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</si>
  <si>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</si>
  <si>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</si>
  <si>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</si>
  <si>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</si>
  <si>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</si>
  <si>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</si>
  <si>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</si>
  <si>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</si>
  <si>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</si>
  <si>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</si>
  <si>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</si>
  <si>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</si>
  <si>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</si>
  <si>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</si>
  <si>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</si>
  <si>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</si>
  <si>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</si>
  <si>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</si>
  <si>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</si>
  <si>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</si>
  <si>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</si>
  <si>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</si>
  <si>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</si>
  <si>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</si>
  <si>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</si>
  <si>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</si>
  <si>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</si>
  <si>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</si>
  <si>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</si>
  <si>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</si>
  <si>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</si>
  <si>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</si>
  <si>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</si>
  <si>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</si>
  <si>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</si>
  <si>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</si>
  <si>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</si>
  <si>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</si>
  <si>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</si>
  <si>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</si>
  <si>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</si>
  <si>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</si>
  <si>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</si>
  <si>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</si>
  <si>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</si>
  <si>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</si>
  <si>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</si>
  <si>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</si>
  <si>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</si>
  <si>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</si>
  <si>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</si>
  <si>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</si>
  <si>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</si>
  <si>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</si>
  <si>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</si>
  <si>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</si>
  <si>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</si>
  <si>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</si>
  <si>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</si>
  <si>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</si>
  <si>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</si>
  <si>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</si>
  <si>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</si>
  <si>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</si>
  <si>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</si>
  <si>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</si>
  <si>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</si>
  <si>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</si>
  <si>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</si>
  <si>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</si>
  <si>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</si>
  <si>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</si>
  <si>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</si>
  <si>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</si>
  <si>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</si>
  <si>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</si>
  <si>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</si>
  <si>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</si>
  <si>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</si>
  <si>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</si>
  <si>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</si>
  <si>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</si>
  <si>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</si>
  <si>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</si>
  <si>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</si>
  <si>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</si>
  <si>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</si>
  <si>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</si>
  <si>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</si>
  <si>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</si>
  <si>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</si>
  <si>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</si>
  <si>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</si>
  <si>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</si>
  <si>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</si>
  <si>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</si>
  <si>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</si>
  <si>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</si>
  <si>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</si>
  <si>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</si>
  <si>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</si>
  <si>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</si>
  <si>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</si>
  <si>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</si>
  <si>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</si>
  <si>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</si>
  <si>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</si>
  <si>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</si>
  <si>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</si>
  <si>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</si>
  <si>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</si>
  <si>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</si>
  <si>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</si>
  <si>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</si>
  <si>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</si>
  <si>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</si>
  <si>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</si>
  <si>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</si>
  <si>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</si>
  <si>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</si>
  <si>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</si>
  <si>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</si>
  <si>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</si>
  <si>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</si>
  <si>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</si>
  <si>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</si>
  <si>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</si>
  <si>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</si>
  <si>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</si>
  <si>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</si>
  <si>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</si>
  <si>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</si>
  <si>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</si>
  <si>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</si>
  <si>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</si>
  <si>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</si>
  <si>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</si>
  <si>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</si>
  <si>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</si>
  <si>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</si>
  <si>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</si>
  <si>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</si>
  <si>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</si>
  <si>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</si>
  <si>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</si>
  <si>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</si>
  <si>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</si>
  <si>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</si>
  <si>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</si>
  <si>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</si>
  <si>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</si>
  <si>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</si>
  <si>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</si>
  <si>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</si>
  <si>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</si>
  <si>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</si>
  <si>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</si>
  <si>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</si>
  <si>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</si>
  <si>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</si>
  <si>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</si>
  <si>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</si>
  <si>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</si>
  <si>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</si>
  <si>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</si>
  <si>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</si>
  <si>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</si>
  <si>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</si>
  <si>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</si>
  <si>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</si>
  <si>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</si>
  <si>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</si>
  <si>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</si>
  <si>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</si>
  <si>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</si>
  <si>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</si>
  <si>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</si>
  <si>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</si>
  <si>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</si>
  <si>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</si>
  <si>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</si>
  <si>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</si>
  <si>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</si>
  <si>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</si>
  <si>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</si>
  <si>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</si>
  <si>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</si>
  <si>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</si>
  <si>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</si>
  <si>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</si>
  <si>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</si>
  <si>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</si>
  <si>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</si>
  <si>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</si>
  <si>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</si>
  <si>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</si>
  <si>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</si>
  <si>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</si>
  <si>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</si>
  <si>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</si>
  <si>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</si>
  <si>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</si>
  <si>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</si>
  <si>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</si>
  <si>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</si>
  <si>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</si>
  <si>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</si>
  <si>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</si>
  <si>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</si>
  <si>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</si>
  <si>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</si>
  <si>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</si>
  <si>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</si>
  <si>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</si>
  <si>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</si>
  <si>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</si>
  <si>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</si>
  <si>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</si>
  <si>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</si>
  <si>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</si>
  <si>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</si>
  <si>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</si>
  <si>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</si>
  <si>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</si>
  <si>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</si>
  <si>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</si>
  <si>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</si>
  <si>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</si>
  <si>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</si>
  <si>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</si>
  <si>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</si>
  <si>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</si>
  <si>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</si>
  <si>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</si>
  <si>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</si>
  <si>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</si>
  <si>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</si>
  <si>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</si>
  <si>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</si>
  <si>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</si>
  <si>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</si>
  <si>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</si>
  <si>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</si>
  <si>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</si>
  <si>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</si>
  <si>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</si>
  <si>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</si>
  <si>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</si>
  <si>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</si>
  <si>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</si>
  <si>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</si>
  <si>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</si>
  <si>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</si>
  <si>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</si>
  <si>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</si>
  <si>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</si>
  <si>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</si>
  <si>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</si>
  <si>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</si>
  <si>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</si>
  <si>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</si>
  <si>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</si>
  <si>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</si>
  <si>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</si>
  <si>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</si>
  <si>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</si>
  <si>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</si>
  <si>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</si>
  <si>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</si>
  <si>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</si>
  <si>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</si>
  <si>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</si>
  <si>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</si>
  <si>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</si>
  <si>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</si>
  <si>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</si>
  <si>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</si>
  <si>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</si>
  <si>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</si>
  <si>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</si>
  <si>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</si>
  <si>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</si>
  <si>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</si>
  <si>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</si>
  <si>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</si>
  <si>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</si>
  <si>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</si>
  <si>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</si>
  <si>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</si>
  <si>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</si>
  <si>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</si>
  <si>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</si>
  <si>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</si>
  <si>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</si>
  <si>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</si>
  <si>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</si>
  <si>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</si>
  <si>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</si>
  <si>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</si>
  <si>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</si>
  <si>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</si>
  <si>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</si>
  <si>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</si>
  <si>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</si>
  <si>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</si>
  <si>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</si>
  <si>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</si>
  <si>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</si>
  <si>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</si>
  <si>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</si>
  <si>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</si>
  <si>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</si>
  <si>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</si>
  <si>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</si>
  <si>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</si>
  <si>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</si>
  <si>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</si>
  <si>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</si>
  <si>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</si>
  <si>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</si>
  <si>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</si>
  <si>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</si>
  <si>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</si>
  <si>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</si>
  <si>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</si>
  <si>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</si>
  <si>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</si>
  <si>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</si>
  <si>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</si>
  <si>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</si>
  <si>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</si>
  <si>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</si>
  <si>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</si>
  <si>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</si>
  <si>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</si>
  <si>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</si>
  <si>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</si>
  <si>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</si>
  <si>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</si>
  <si>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</si>
  <si>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</si>
  <si>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</si>
  <si>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</si>
  <si>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</si>
  <si>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</si>
  <si>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</si>
  <si>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</si>
  <si>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</si>
  <si>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</si>
  <si>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</si>
  <si>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</si>
  <si>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</si>
  <si>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</si>
  <si>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</si>
  <si>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</si>
  <si>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</si>
  <si>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</si>
  <si>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</si>
  <si>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</si>
  <si>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</si>
  <si>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</si>
  <si>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</si>
  <si>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</si>
  <si>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</si>
  <si>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</si>
  <si>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</si>
  <si>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</si>
  <si>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</si>
  <si>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</si>
  <si>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</si>
  <si>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</si>
  <si>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</si>
  <si>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</si>
  <si>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</si>
  <si>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</si>
  <si>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</si>
  <si>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</si>
  <si>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</si>
  <si>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</si>
  <si>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</si>
  <si>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</si>
  <si>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</si>
  <si>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</si>
  <si>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</si>
  <si>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</si>
  <si>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</si>
  <si>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</si>
  <si>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</si>
  <si>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</si>
  <si>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</si>
  <si>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</si>
  <si>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</si>
  <si>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</si>
  <si>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</si>
  <si>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</si>
  <si>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</si>
  <si>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</si>
  <si>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</si>
  <si>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</si>
  <si>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</si>
  <si>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</si>
  <si>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</si>
  <si>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</si>
  <si>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</si>
  <si>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</si>
  <si>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</si>
  <si>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</si>
  <si>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</si>
  <si>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</si>
  <si>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</si>
  <si>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</si>
  <si>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</si>
  <si>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</si>
  <si>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</si>
  <si>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</si>
  <si>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</si>
  <si>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</si>
  <si>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</si>
  <si>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</si>
  <si>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</si>
  <si>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</si>
  <si>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</si>
  <si>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</si>
  <si>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</si>
  <si>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</si>
  <si>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</si>
  <si>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</si>
  <si>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</si>
  <si>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</si>
  <si>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</si>
  <si>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</si>
  <si>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</si>
  <si>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</si>
  <si>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</si>
  <si>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</si>
  <si>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</si>
  <si>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</si>
  <si>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</si>
  <si>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</si>
  <si>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</si>
  <si>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</si>
  <si>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</si>
  <si>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</si>
  <si>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</si>
  <si>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</si>
  <si>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</si>
  <si>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</si>
  <si>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</si>
  <si>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</si>
  <si>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</si>
  <si>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</si>
  <si>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</si>
  <si>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</si>
  <si>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</si>
  <si>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</si>
  <si>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</si>
  <si>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</si>
  <si>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</si>
  <si>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</si>
  <si>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</si>
  <si>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</si>
  <si>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</si>
  <si>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</si>
  <si>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</si>
  <si>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</si>
  <si>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</si>
  <si>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</si>
  <si>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</si>
  <si>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</si>
  <si>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</si>
  <si>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</si>
  <si>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</si>
  <si>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</si>
  <si>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</si>
  <si>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</si>
  <si>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</si>
  <si>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</si>
  <si>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</si>
  <si>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</si>
  <si>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</si>
  <si>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</si>
  <si>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</si>
  <si>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</si>
  <si>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</si>
  <si>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</si>
  <si>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</si>
  <si>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</si>
  <si>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</si>
  <si>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</si>
  <si>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</si>
  <si>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</si>
  <si>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</si>
  <si>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</si>
  <si>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</si>
  <si>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</si>
  <si>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</si>
  <si>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</si>
  <si>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</si>
  <si>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</si>
  <si>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</si>
  <si>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</si>
  <si>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</si>
  <si>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</si>
  <si>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</si>
  <si>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</si>
  <si>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</si>
  <si>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</si>
  <si>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</si>
  <si>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</si>
  <si>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</si>
  <si>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</si>
  <si>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</si>
  <si>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</si>
  <si>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</si>
  <si>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</si>
  <si>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</si>
  <si>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</si>
  <si>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</si>
  <si>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</si>
  <si>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</si>
  <si>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</si>
  <si>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</si>
  <si>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</si>
  <si>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</si>
  <si>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</si>
  <si>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</si>
  <si>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</si>
  <si>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</si>
  <si>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</si>
  <si>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</si>
  <si>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</si>
  <si>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</si>
  <si>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</si>
  <si>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</si>
  <si>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</si>
  <si>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</si>
  <si>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</si>
  <si>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</si>
  <si>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</si>
  <si>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</si>
  <si>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</si>
  <si>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</si>
  <si>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</si>
  <si>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</si>
  <si>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</si>
  <si>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</si>
  <si>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</si>
  <si>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</si>
  <si>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</si>
  <si>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</si>
  <si>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</si>
  <si>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</si>
  <si>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</si>
  <si>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</si>
  <si>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</si>
  <si>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</si>
  <si>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</si>
  <si>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</si>
  <si>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</si>
  <si>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</si>
  <si>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</si>
  <si>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</si>
  <si>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</si>
  <si>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</si>
  <si>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</si>
  <si>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</si>
  <si>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</si>
  <si>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</si>
  <si>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</si>
  <si>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</si>
  <si>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</si>
  <si>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</si>
  <si>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</si>
  <si>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</si>
  <si>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</si>
  <si>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</si>
  <si>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</si>
  <si>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</si>
  <si>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</si>
  <si>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</si>
  <si>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</si>
  <si>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</si>
  <si>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</si>
  <si>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</si>
  <si>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</si>
  <si>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</si>
  <si>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</si>
  <si>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</si>
  <si>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</si>
  <si>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</si>
  <si>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</si>
  <si>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</si>
  <si>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</si>
  <si>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</si>
  <si>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</si>
  <si>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</si>
  <si>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</si>
  <si>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</si>
  <si>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</si>
  <si>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</si>
  <si>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</si>
  <si>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</si>
  <si>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</si>
  <si>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</si>
  <si>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</si>
  <si>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</si>
  <si>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</si>
  <si>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</si>
  <si>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</si>
  <si>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</si>
  <si>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</si>
  <si>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</si>
  <si>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</si>
  <si>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</si>
  <si>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</si>
  <si>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</si>
  <si>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</si>
  <si>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</si>
  <si>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</si>
  <si>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</si>
  <si>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</si>
  <si>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</si>
  <si>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</si>
  <si>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</si>
  <si>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</si>
  <si>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</si>
  <si>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</si>
  <si>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</si>
  <si>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</si>
  <si>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</si>
  <si>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</si>
  <si>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</si>
  <si>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</si>
  <si>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</si>
  <si>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</si>
  <si>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</si>
  <si>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</si>
  <si>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</si>
  <si>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</si>
  <si>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</si>
  <si>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</si>
  <si>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</si>
  <si>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</si>
  <si>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</si>
  <si>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</si>
  <si>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</si>
  <si>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</si>
  <si>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</si>
  <si>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</si>
  <si>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</si>
  <si>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</si>
  <si>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</si>
  <si>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</si>
  <si>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</si>
  <si>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</si>
  <si>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</si>
  <si>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</si>
  <si>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</si>
  <si>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</si>
  <si>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</si>
  <si>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</si>
  <si>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</si>
  <si>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</si>
  <si>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</si>
  <si>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</si>
  <si>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</si>
  <si>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</si>
  <si>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</si>
  <si>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</si>
  <si>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</si>
  <si>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</si>
  <si>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</si>
  <si>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</si>
  <si>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</si>
  <si>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</si>
  <si>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</si>
  <si>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</si>
  <si>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</si>
  <si>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</si>
  <si>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</si>
  <si>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</si>
  <si>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</si>
  <si>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</si>
  <si>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</si>
  <si>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</si>
  <si>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</si>
  <si>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</si>
  <si>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</si>
  <si>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</si>
  <si>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</si>
  <si>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</si>
  <si>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</si>
  <si>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</si>
  <si>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</si>
  <si>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</si>
  <si>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</si>
  <si>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</si>
  <si>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</si>
  <si>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</si>
  <si>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</si>
  <si>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</si>
  <si>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</si>
  <si>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</si>
  <si>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</si>
  <si>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</si>
  <si>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</si>
  <si>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</si>
  <si>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</si>
  <si>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</si>
  <si>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</si>
  <si>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</si>
  <si>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</si>
  <si>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</si>
  <si>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</si>
  <si>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</si>
  <si>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</si>
  <si>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</si>
  <si>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</si>
  <si>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</si>
  <si>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</si>
  <si>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</si>
  <si>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</si>
  <si>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</si>
  <si>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</si>
  <si>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</si>
  <si>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</si>
  <si>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</si>
  <si>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</si>
  <si>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</si>
  <si>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</si>
  <si>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</si>
  <si>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</si>
  <si>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</si>
  <si>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</si>
  <si>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</si>
  <si>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</si>
  <si>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</si>
  <si>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</si>
  <si>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</si>
  <si>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</si>
  <si>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</si>
  <si>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</si>
  <si>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</si>
  <si>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</si>
  <si>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</si>
  <si>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</si>
  <si>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</si>
  <si>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</si>
  <si>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</si>
  <si>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</si>
  <si>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</si>
  <si>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</si>
  <si>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</si>
  <si>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</si>
  <si>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</si>
  <si>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</si>
  <si>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</si>
  <si>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</si>
  <si>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</si>
  <si>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</si>
  <si>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</si>
  <si>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</si>
  <si>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</si>
  <si>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</si>
  <si>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</si>
  <si>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</si>
  <si>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</si>
  <si>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</si>
  <si>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</si>
  <si>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</si>
  <si>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</si>
  <si>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</si>
  <si>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</si>
  <si>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</si>
  <si>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</si>
  <si>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</si>
  <si>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</si>
  <si>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</si>
  <si>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</si>
  <si>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</si>
  <si>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</si>
  <si>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</si>
  <si>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</si>
  <si>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</si>
  <si>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</si>
  <si>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</si>
  <si>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</si>
  <si>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</si>
  <si>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</si>
  <si>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</si>
  <si>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</si>
  <si>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</si>
  <si>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</si>
  <si>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</si>
  <si>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</si>
  <si>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</si>
  <si>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</si>
  <si>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</si>
  <si>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</si>
  <si>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</si>
  <si>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</si>
  <si>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</si>
  <si>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</si>
  <si>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</si>
  <si>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</si>
  <si>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</si>
  <si>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</si>
  <si>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</si>
  <si>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</si>
  <si>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</si>
  <si>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</si>
  <si>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</si>
  <si>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</si>
  <si>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</si>
  <si>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</si>
  <si>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</si>
  <si>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</si>
  <si>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</si>
  <si>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</si>
  <si>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</si>
  <si>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</si>
  <si>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</si>
  <si>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</si>
  <si>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</si>
  <si>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</si>
  <si>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</si>
  <si>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</si>
  <si>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</si>
  <si>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</si>
  <si>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</si>
  <si>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</si>
  <si>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</si>
  <si>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</si>
  <si>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</si>
  <si>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</si>
  <si>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</si>
  <si>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</si>
  <si>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</si>
  <si>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</si>
  <si>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</si>
  <si>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</si>
  <si>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</si>
  <si>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</si>
  <si>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</si>
  <si>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</si>
  <si>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</si>
  <si>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</si>
  <si>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</si>
  <si>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</si>
  <si>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</si>
  <si>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</si>
  <si>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</si>
  <si>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</si>
  <si>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</si>
  <si>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</si>
  <si>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</si>
  <si>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</si>
  <si>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</si>
  <si>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</si>
  <si>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</si>
  <si>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</si>
  <si>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</si>
  <si>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</si>
  <si>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</si>
  <si>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</si>
  <si>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</si>
  <si>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</si>
  <si>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</si>
  <si>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</si>
  <si>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</si>
  <si>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</si>
  <si>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</si>
  <si>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</si>
  <si>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</si>
  <si>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</si>
  <si>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</si>
  <si>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</si>
  <si>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</si>
  <si>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</si>
  <si>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</si>
  <si>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</si>
  <si>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</si>
  <si>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</si>
  <si>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</si>
  <si>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</si>
  <si>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</si>
  <si>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</si>
  <si>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</si>
  <si>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</si>
  <si>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</si>
  <si>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</si>
  <si>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</si>
  <si>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</si>
  <si>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</si>
  <si>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</si>
  <si>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</si>
  <si>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</si>
  <si>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</si>
  <si>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</si>
  <si>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</si>
  <si>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</si>
  <si>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</si>
  <si>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</si>
  <si>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</si>
  <si>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</si>
  <si>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</si>
  <si>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</si>
  <si>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</si>
  <si>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</si>
  <si>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</si>
  <si>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</si>
  <si>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</si>
  <si>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</si>
  <si>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</si>
  <si>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</si>
  <si>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</si>
  <si>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</si>
  <si>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</si>
  <si>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</si>
  <si>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</si>
  <si>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</si>
  <si>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</si>
  <si>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</si>
  <si>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</si>
  <si>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</si>
  <si>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</si>
  <si>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</si>
  <si>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</si>
  <si>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</si>
  <si>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</si>
  <si>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</si>
  <si>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</si>
  <si>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</si>
  <si>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</si>
  <si>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</si>
  <si>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</si>
  <si>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</si>
  <si>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</si>
  <si>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</si>
  <si>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</si>
  <si>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</si>
  <si>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</si>
  <si>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</si>
  <si>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</si>
  <si>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</si>
  <si>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</si>
  <si>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</si>
  <si>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</si>
  <si>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</si>
  <si>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</si>
  <si>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</si>
  <si>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</si>
  <si>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</si>
  <si>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</si>
  <si>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</si>
  <si>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</si>
  <si>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</si>
  <si>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</si>
  <si>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</si>
  <si>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</si>
  <si>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</si>
  <si>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</si>
  <si>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</si>
  <si>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</si>
  <si>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</si>
  <si>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</si>
  <si>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</si>
  <si>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</si>
  <si>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</si>
  <si>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</si>
  <si>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</si>
  <si>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</si>
  <si>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</si>
  <si>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</si>
  <si>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</si>
  <si>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</si>
  <si>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</si>
  <si>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</si>
  <si>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</si>
  <si>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</si>
  <si>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</si>
  <si>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</si>
  <si>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</si>
  <si>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</si>
  <si>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</si>
  <si>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</si>
  <si>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</si>
  <si>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</si>
  <si>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</si>
  <si>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</si>
  <si>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</si>
  <si>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</si>
  <si>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</si>
  <si>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</si>
  <si>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</si>
  <si>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</si>
  <si>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</si>
  <si>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</si>
  <si>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</si>
  <si>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</si>
  <si>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</si>
  <si>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</si>
  <si>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</si>
  <si>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</si>
  <si>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</si>
  <si>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</si>
  <si>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</si>
  <si>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</si>
  <si>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</si>
  <si>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</si>
  <si>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</si>
  <si>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</si>
  <si>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</si>
  <si>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</si>
  <si>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</si>
  <si>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</si>
  <si>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</si>
  <si>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</si>
  <si>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</si>
  <si>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</si>
  <si>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</si>
  <si>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</si>
  <si>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</si>
  <si>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</si>
  <si>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</si>
  <si>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</si>
  <si>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</si>
  <si>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</si>
  <si>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</si>
  <si>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</si>
  <si>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</si>
  <si>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</si>
  <si>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</si>
  <si>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</si>
  <si>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</si>
  <si>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</si>
  <si>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</si>
  <si>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</si>
  <si>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</si>
  <si>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</si>
  <si>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</si>
  <si>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</si>
  <si>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</si>
  <si>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</si>
  <si>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</si>
  <si>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</si>
  <si>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</si>
  <si>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</si>
  <si>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</si>
  <si>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</si>
  <si>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</si>
  <si>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</si>
  <si>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</si>
  <si>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</si>
  <si>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</si>
  <si>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</si>
  <si>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</si>
  <si>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</si>
  <si>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</si>
  <si>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</si>
  <si>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</si>
  <si>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</si>
  <si>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</si>
  <si>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</si>
  <si>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</si>
  <si>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</si>
  <si>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</si>
  <si>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</si>
  <si>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</si>
  <si>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</si>
  <si>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</si>
  <si>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</si>
  <si>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</si>
  <si>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</si>
  <si>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</si>
  <si>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</si>
  <si>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</si>
  <si>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</si>
  <si>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</si>
  <si>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</si>
  <si>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</si>
  <si>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</si>
  <si>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</si>
  <si>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</si>
  <si>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</si>
  <si>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</si>
  <si>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</si>
  <si>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</si>
  <si>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</si>
  <si>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</si>
  <si>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</si>
  <si>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</si>
  <si>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</si>
  <si>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</si>
  <si>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</si>
  <si>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</si>
  <si>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</si>
  <si>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</si>
  <si>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</si>
  <si>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</si>
  <si>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</si>
  <si>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</si>
  <si>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</si>
  <si>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</si>
  <si>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</si>
  <si>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</si>
  <si>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</si>
  <si>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</si>
  <si>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</si>
  <si>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</si>
  <si>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</si>
  <si>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</si>
  <si>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</si>
  <si>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</si>
  <si>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</si>
  <si>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</si>
  <si>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</si>
  <si>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</si>
  <si>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</si>
  <si>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</si>
  <si>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</si>
  <si>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</si>
  <si>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</si>
  <si>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</si>
  <si>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</si>
  <si>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</si>
  <si>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</si>
  <si>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</si>
  <si>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</si>
  <si>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</si>
  <si>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</si>
  <si>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</si>
  <si>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</si>
  <si>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</si>
  <si>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</si>
  <si>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</si>
  <si>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</si>
  <si>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</si>
  <si>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</si>
  <si>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</si>
  <si>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</si>
  <si>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</si>
  <si>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</si>
  <si>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</si>
  <si>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</si>
  <si>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</si>
  <si>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</si>
  <si>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</si>
  <si>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</si>
  <si>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</si>
  <si>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</si>
  <si>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</si>
  <si>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</si>
  <si>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</si>
  <si>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</si>
  <si>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</si>
  <si>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</si>
  <si>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</si>
  <si>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</si>
  <si>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</si>
  <si>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</si>
  <si>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</si>
  <si>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</si>
  <si>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</si>
  <si>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</si>
  <si>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</si>
  <si>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</si>
  <si>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</si>
  <si>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</si>
  <si>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</si>
  <si>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</si>
  <si>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</si>
  <si>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</si>
  <si>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</si>
  <si>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</si>
  <si>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</si>
  <si>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</si>
  <si>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</si>
  <si>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</si>
  <si>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</si>
  <si>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</si>
  <si>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</si>
  <si>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</si>
  <si>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</si>
  <si>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</si>
  <si>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</si>
  <si>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</si>
  <si>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</si>
  <si>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</si>
  <si>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</si>
  <si>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</si>
  <si>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</si>
  <si>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</si>
  <si>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</si>
  <si>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</si>
  <si>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</si>
  <si>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</si>
  <si>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</si>
  <si>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</si>
  <si>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</si>
  <si>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</si>
  <si>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</si>
  <si>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</si>
  <si>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</si>
  <si>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</si>
  <si>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</si>
  <si>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</si>
  <si>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</si>
  <si>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</si>
  <si>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</si>
  <si>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</si>
  <si>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</si>
  <si>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</si>
  <si>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</si>
  <si>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</si>
  <si>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</si>
  <si>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</si>
  <si>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</si>
  <si>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</si>
  <si>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</si>
  <si>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</si>
  <si>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</si>
  <si>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</si>
  <si>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</si>
  <si>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</si>
  <si>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</si>
  <si>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</si>
  <si>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</si>
  <si>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</si>
  <si>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</si>
  <si>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</si>
  <si>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</si>
  <si>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</si>
  <si>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</si>
  <si>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</si>
  <si>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</si>
  <si>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</si>
  <si>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</si>
  <si>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</si>
  <si>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</si>
  <si>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</si>
  <si>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</si>
  <si>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</si>
  <si>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</si>
  <si>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</si>
  <si>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</si>
  <si>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</si>
  <si>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НДФ Конкорд Фонд 7 - Саут-Ийст Юръп</t>
  </si>
  <si>
    <t>05-1611</t>
  </si>
  <si>
    <t>177037222</t>
  </si>
  <si>
    <t>гр. София 1303, бул. Тодор Александров №117</t>
  </si>
  <si>
    <t>028164345</t>
  </si>
  <si>
    <t>asset_management@concord-am.bg</t>
  </si>
  <si>
    <t>УД Конкорд Асет Мениджмънт АД</t>
  </si>
  <si>
    <t>08-0011</t>
  </si>
  <si>
    <t>131446496</t>
  </si>
  <si>
    <t>Наталия Петрова, Николай Механджийски</t>
  </si>
  <si>
    <t>Главен счетоводител</t>
  </si>
  <si>
    <t>Ирена Георгиева</t>
  </si>
  <si>
    <t>i.georgieva@concord-am.bg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</si>
</sst>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7" borderId="1" applyNumberFormat="0" applyAlignment="0" applyProtection="0"/>
    <xf numFmtId="0" fontId="61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3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Continuous" vertical="center" wrapText="1"/>
      <protection/>
    </xf>
    <xf numFmtId="0" fontId="14" fillId="0" borderId="10" xfId="240" applyFont="1" applyBorder="1" applyAlignment="1" applyProtection="1">
      <alignment horizontal="left" wrapText="1"/>
      <protection/>
    </xf>
    <xf numFmtId="0" fontId="14" fillId="0" borderId="0" xfId="242" applyFont="1" applyFill="1" applyProtection="1">
      <alignment/>
      <protection/>
    </xf>
    <xf numFmtId="0" fontId="16" fillId="0" borderId="10" xfId="240" applyFont="1" applyBorder="1" applyAlignment="1" applyProtection="1">
      <alignment horizontal="right"/>
      <protection/>
    </xf>
    <xf numFmtId="0" fontId="18" fillId="0" borderId="0" xfId="240" applyFont="1" applyBorder="1" applyAlignment="1" applyProtection="1">
      <alignment horizontal="left" wrapText="1"/>
      <protection/>
    </xf>
    <xf numFmtId="0" fontId="14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2" applyFont="1" applyFill="1" applyBorder="1" applyProtection="1">
      <alignment/>
      <protection/>
    </xf>
    <xf numFmtId="0" fontId="19" fillId="0" borderId="0" xfId="240" applyFont="1" applyFill="1" applyBorder="1" applyAlignment="1" applyProtection="1">
      <alignment vertical="center" wrapText="1"/>
      <protection/>
    </xf>
    <xf numFmtId="0" fontId="19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Alignment="1" applyProtection="1">
      <alignment horizontal="left" vertical="center" wrapText="1"/>
      <protection/>
    </xf>
    <xf numFmtId="0" fontId="14" fillId="0" borderId="0" xfId="242" applyFont="1" applyFill="1" applyBorder="1" applyAlignment="1" applyProtection="1">
      <alignment horizontal="left" wrapText="1"/>
      <protection/>
    </xf>
    <xf numFmtId="0" fontId="14" fillId="0" borderId="0" xfId="242" applyFont="1" applyFill="1" applyAlignment="1" applyProtection="1">
      <alignment horizontal="left" wrapText="1"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6" fillId="0" borderId="0" xfId="240" applyFont="1" applyBorder="1" applyAlignment="1" applyProtection="1">
      <alignment horizontal="left" wrapText="1"/>
      <protection/>
    </xf>
    <xf numFmtId="0" fontId="16" fillId="40" borderId="0" xfId="240" applyFont="1" applyFill="1" applyBorder="1" applyAlignment="1" applyProtection="1">
      <alignment horizontal="right"/>
      <protection/>
    </xf>
    <xf numFmtId="1" fontId="16" fillId="0" borderId="0" xfId="240" applyNumberFormat="1" applyFont="1" applyFill="1" applyBorder="1" applyAlignment="1" applyProtection="1">
      <alignment vertical="center" wrapText="1"/>
      <protection/>
    </xf>
    <xf numFmtId="0" fontId="16" fillId="0" borderId="11" xfId="248" applyFont="1" applyBorder="1" applyAlignment="1" applyProtection="1">
      <alignment horizontal="centerContinuous" vertical="center" wrapText="1"/>
      <protection/>
    </xf>
    <xf numFmtId="0" fontId="14" fillId="0" borderId="12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 wrapText="1"/>
      <protection/>
    </xf>
    <xf numFmtId="0" fontId="14" fillId="0" borderId="14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/>
      <protection/>
    </xf>
    <xf numFmtId="0" fontId="16" fillId="0" borderId="14" xfId="248" applyFont="1" applyBorder="1" applyAlignment="1" applyProtection="1">
      <alignment horizontal="centerContinuous" vertical="center"/>
      <protection/>
    </xf>
    <xf numFmtId="0" fontId="14" fillId="0" borderId="10" xfId="248" applyFont="1" applyBorder="1" applyAlignment="1" applyProtection="1">
      <alignment horizontal="right" vertical="center" wrapText="1"/>
      <protection/>
    </xf>
    <xf numFmtId="0" fontId="14" fillId="0" borderId="11" xfId="248" applyFont="1" applyBorder="1" applyAlignment="1" applyProtection="1">
      <alignment horizontal="left" vertical="center" wrapText="1"/>
      <protection/>
    </xf>
    <xf numFmtId="0" fontId="14" fillId="0" borderId="12" xfId="248" applyFont="1" applyBorder="1" applyAlignment="1" applyProtection="1">
      <alignment horizontal="left" vertical="center" wrapText="1"/>
      <protection/>
    </xf>
    <xf numFmtId="0" fontId="14" fillId="0" borderId="10" xfId="248" applyFont="1" applyBorder="1" applyAlignment="1" applyProtection="1">
      <alignment horizontal="right"/>
      <protection/>
    </xf>
    <xf numFmtId="0" fontId="14" fillId="0" borderId="11" xfId="248" applyFont="1" applyBorder="1" applyProtection="1">
      <alignment/>
      <protection/>
    </xf>
    <xf numFmtId="0" fontId="14" fillId="0" borderId="12" xfId="248" applyFont="1" applyBorder="1" applyProtection="1">
      <alignment/>
      <protection/>
    </xf>
    <xf numFmtId="0" fontId="14" fillId="0" borderId="15" xfId="248" applyFont="1" applyBorder="1" applyProtection="1">
      <alignment/>
      <protection/>
    </xf>
    <xf numFmtId="0" fontId="14" fillId="0" borderId="16" xfId="248" applyFont="1" applyBorder="1" applyProtection="1">
      <alignment/>
      <protection/>
    </xf>
    <xf numFmtId="0" fontId="14" fillId="0" borderId="0" xfId="13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3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3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3" applyFont="1" applyBorder="1" applyAlignment="1" applyProtection="1">
      <alignment horizontal="centerContinuous" vertical="center"/>
      <protection hidden="1"/>
    </xf>
    <xf numFmtId="0" fontId="16" fillId="0" borderId="0" xfId="243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/>
      <protection/>
    </xf>
    <xf numFmtId="4" fontId="14" fillId="7" borderId="17" xfId="247" applyNumberFormat="1" applyFont="1" applyFill="1" applyBorder="1" applyProtection="1">
      <alignment/>
      <protection locked="0"/>
    </xf>
    <xf numFmtId="0" fontId="20" fillId="0" borderId="0" xfId="247" applyFont="1">
      <alignment/>
      <protection/>
    </xf>
    <xf numFmtId="0" fontId="14" fillId="0" borderId="0" xfId="247" applyFont="1">
      <alignment/>
      <protection/>
    </xf>
    <xf numFmtId="0" fontId="14" fillId="0" borderId="0" xfId="247" applyFont="1" applyFill="1" applyBorder="1">
      <alignment/>
      <protection/>
    </xf>
    <xf numFmtId="0" fontId="14" fillId="0" borderId="0" xfId="247" applyFont="1" applyFill="1">
      <alignment/>
      <protection/>
    </xf>
    <xf numFmtId="0" fontId="14" fillId="0" borderId="0" xfId="241" applyFont="1" applyFill="1" applyBorder="1" applyAlignment="1">
      <alignment/>
      <protection/>
    </xf>
    <xf numFmtId="0" fontId="14" fillId="0" borderId="0" xfId="247" applyFont="1" applyFill="1" applyProtection="1">
      <alignment/>
      <protection locked="0"/>
    </xf>
    <xf numFmtId="0" fontId="14" fillId="7" borderId="18" xfId="247" applyFont="1" applyFill="1" applyBorder="1" applyProtection="1">
      <alignment/>
      <protection locked="0"/>
    </xf>
    <xf numFmtId="0" fontId="14" fillId="7" borderId="18" xfId="247" applyFont="1" applyFill="1" applyBorder="1" applyAlignment="1" applyProtection="1">
      <alignment horizontal="center"/>
      <protection locked="0"/>
    </xf>
    <xf numFmtId="0" fontId="14" fillId="7" borderId="17" xfId="247" applyFont="1" applyFill="1" applyBorder="1" applyProtection="1">
      <alignment/>
      <protection locked="0"/>
    </xf>
    <xf numFmtId="0" fontId="14" fillId="7" borderId="17" xfId="247" applyFont="1" applyFill="1" applyBorder="1" applyAlignment="1" applyProtection="1">
      <alignment horizontal="center"/>
      <protection locked="0"/>
    </xf>
    <xf numFmtId="49" fontId="14" fillId="7" borderId="17" xfId="247" applyNumberFormat="1" applyFont="1" applyFill="1" applyBorder="1" applyAlignment="1" applyProtection="1">
      <alignment horizontal="center"/>
      <protection locked="0"/>
    </xf>
    <xf numFmtId="4" fontId="14" fillId="7" borderId="17" xfId="247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3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vertical="center"/>
      <protection hidden="1"/>
    </xf>
    <xf numFmtId="0" fontId="14" fillId="0" borderId="0" xfId="243" applyFont="1" applyAlignment="1" applyProtection="1">
      <alignment vertical="center"/>
      <protection hidden="1"/>
    </xf>
    <xf numFmtId="0" fontId="16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3" applyFont="1" applyAlignment="1" applyProtection="1">
      <alignment horizontal="left" vertical="center"/>
      <protection hidden="1"/>
    </xf>
    <xf numFmtId="0" fontId="16" fillId="0" borderId="0" xfId="244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3" applyFont="1" applyFill="1" applyBorder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 hidden="1"/>
    </xf>
    <xf numFmtId="0" fontId="14" fillId="0" borderId="0" xfId="243" applyFont="1" applyBorder="1" applyAlignment="1" applyProtection="1">
      <alignment vertical="center"/>
      <protection hidden="1"/>
    </xf>
    <xf numFmtId="0" fontId="14" fillId="0" borderId="0" xfId="243" applyFont="1" applyBorder="1" applyAlignment="1" applyProtection="1">
      <alignment horizontal="left" vertical="center"/>
      <protection hidden="1"/>
    </xf>
    <xf numFmtId="0" fontId="14" fillId="0" borderId="10" xfId="247" applyFont="1" applyFill="1" applyBorder="1" applyAlignment="1" applyProtection="1">
      <alignment horizontal="center" vertical="center" textRotation="90" wrapText="1"/>
      <protection/>
    </xf>
    <xf numFmtId="0" fontId="14" fillId="0" borderId="10" xfId="247" applyFont="1" applyFill="1" applyBorder="1" applyAlignment="1" applyProtection="1">
      <alignment horizontal="center" vertical="center" textRotation="90"/>
      <protection/>
    </xf>
    <xf numFmtId="0" fontId="7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/>
      <protection/>
    </xf>
    <xf numFmtId="0" fontId="24" fillId="0" borderId="0" xfId="243" applyFont="1" applyBorder="1" applyAlignment="1" applyProtection="1">
      <alignment horizontal="centerContinuous" vertical="center"/>
      <protection/>
    </xf>
    <xf numFmtId="0" fontId="16" fillId="0" borderId="0" xfId="243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 wrapText="1"/>
      <protection/>
    </xf>
    <xf numFmtId="0" fontId="24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 hidden="1"/>
    </xf>
    <xf numFmtId="0" fontId="14" fillId="0" borderId="10" xfId="240" applyFont="1" applyBorder="1" applyAlignment="1" applyProtection="1">
      <alignment horizontal="left" wrapText="1" indent="1"/>
      <protection/>
    </xf>
    <xf numFmtId="0" fontId="4" fillId="0" borderId="10" xfId="243" applyFont="1" applyBorder="1" applyAlignment="1" applyProtection="1">
      <alignment horizontal="center" vertical="center" wrapText="1"/>
      <protection/>
    </xf>
    <xf numFmtId="0" fontId="4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5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vertical="center" wrapText="1"/>
      <protection/>
    </xf>
    <xf numFmtId="3" fontId="16" fillId="0" borderId="10" xfId="2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3" applyFont="1" applyAlignment="1" applyProtection="1">
      <alignment horizontal="center" vertical="center" wrapText="1"/>
      <protection/>
    </xf>
    <xf numFmtId="0" fontId="3" fillId="0" borderId="0" xfId="243" applyFont="1" applyBorder="1" applyAlignment="1" applyProtection="1">
      <alignment vertical="center"/>
      <protection/>
    </xf>
    <xf numFmtId="0" fontId="3" fillId="0" borderId="0" xfId="243" applyFont="1" applyAlignment="1" applyProtection="1">
      <alignment horizontal="center" vertical="center"/>
      <protection/>
    </xf>
    <xf numFmtId="0" fontId="3" fillId="0" borderId="0" xfId="243" applyFont="1" applyBorder="1" applyAlignment="1" applyProtection="1">
      <alignment horizontal="left" vertical="center"/>
      <protection/>
    </xf>
    <xf numFmtId="0" fontId="3" fillId="0" borderId="0" xfId="243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3" applyFont="1" applyAlignment="1" applyProtection="1">
      <alignment horizontal="center" vertical="center" wrapText="1"/>
      <protection/>
    </xf>
    <xf numFmtId="0" fontId="14" fillId="0" borderId="0" xfId="243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0" xfId="244" applyFont="1" applyAlignment="1" applyProtection="1">
      <alignment horizontal="center" vertical="center" wrapText="1"/>
      <protection/>
    </xf>
    <xf numFmtId="14" fontId="16" fillId="0" borderId="10" xfId="243" applyNumberFormat="1" applyFont="1" applyBorder="1" applyAlignment="1" applyProtection="1">
      <alignment horizontal="center" vertical="center" wrapText="1"/>
      <protection/>
    </xf>
    <xf numFmtId="49" fontId="16" fillId="0" borderId="10" xfId="243" applyNumberFormat="1" applyFont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5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2" applyFont="1" applyProtection="1">
      <alignment/>
      <protection/>
    </xf>
    <xf numFmtId="0" fontId="15" fillId="0" borderId="0" xfId="242" applyFont="1" applyAlignment="1" applyProtection="1">
      <alignment/>
      <protection/>
    </xf>
    <xf numFmtId="0" fontId="15" fillId="0" borderId="0" xfId="242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40" applyFont="1" applyAlignment="1" applyProtection="1">
      <alignment horizontal="center"/>
      <protection/>
    </xf>
    <xf numFmtId="0" fontId="16" fillId="0" borderId="0" xfId="243" applyFont="1" applyFill="1" applyBorder="1" applyAlignment="1" applyProtection="1">
      <alignment vertical="justify"/>
      <protection/>
    </xf>
    <xf numFmtId="0" fontId="14" fillId="0" borderId="0" xfId="243" applyFont="1" applyAlignment="1" applyProtection="1">
      <alignment vertical="top"/>
      <protection/>
    </xf>
    <xf numFmtId="0" fontId="16" fillId="0" borderId="0" xfId="240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 wrapText="1"/>
      <protection/>
    </xf>
    <xf numFmtId="0" fontId="14" fillId="0" borderId="0" xfId="243" applyFont="1" applyAlignment="1" applyProtection="1">
      <alignment vertical="top" wrapText="1"/>
      <protection/>
    </xf>
    <xf numFmtId="0" fontId="16" fillId="0" borderId="0" xfId="240" applyFont="1" applyBorder="1" applyAlignment="1" applyProtection="1">
      <alignment vertical="justify" wrapText="1"/>
      <protection/>
    </xf>
    <xf numFmtId="0" fontId="16" fillId="0" borderId="0" xfId="240" applyFont="1" applyAlignment="1" applyProtection="1">
      <alignment horizontal="left" vertical="center" wrapText="1"/>
      <protection/>
    </xf>
    <xf numFmtId="0" fontId="16" fillId="0" borderId="0" xfId="242" applyFont="1" applyProtection="1">
      <alignment/>
      <protection/>
    </xf>
    <xf numFmtId="0" fontId="14" fillId="0" borderId="10" xfId="242" applyFont="1" applyBorder="1" applyAlignment="1" applyProtection="1">
      <alignment horizontal="left" wrapText="1" indent="1"/>
      <protection/>
    </xf>
    <xf numFmtId="1" fontId="14" fillId="0" borderId="0" xfId="240" applyNumberFormat="1" applyFont="1" applyFill="1" applyBorder="1" applyAlignment="1" applyProtection="1">
      <alignment vertical="center" wrapText="1"/>
      <protection/>
    </xf>
    <xf numFmtId="1" fontId="14" fillId="0" borderId="0" xfId="240" applyNumberFormat="1" applyFont="1" applyFill="1" applyBorder="1" applyAlignment="1" applyProtection="1">
      <alignment horizontal="left" vertical="center" wrapText="1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horizontal="left" wrapText="1"/>
      <protection/>
    </xf>
    <xf numFmtId="0" fontId="14" fillId="0" borderId="0" xfId="242" applyFont="1" applyAlignment="1" applyProtection="1">
      <alignment horizontal="left" wrapText="1"/>
      <protection/>
    </xf>
    <xf numFmtId="0" fontId="14" fillId="0" borderId="0" xfId="240" applyFont="1" applyBorder="1" applyProtection="1">
      <alignment/>
      <protection/>
    </xf>
    <xf numFmtId="0" fontId="16" fillId="0" borderId="0" xfId="240" applyFont="1" applyFill="1" applyAlignment="1" applyProtection="1">
      <alignment horizontal="centerContinuous"/>
      <protection/>
    </xf>
    <xf numFmtId="0" fontId="14" fillId="0" borderId="0" xfId="242" applyFont="1" applyFill="1" applyAlignment="1" applyProtection="1">
      <alignment/>
      <protection/>
    </xf>
    <xf numFmtId="0" fontId="14" fillId="0" borderId="0" xfId="240" applyFont="1" applyProtection="1">
      <alignment/>
      <protection/>
    </xf>
    <xf numFmtId="0" fontId="14" fillId="0" borderId="0" xfId="24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6" applyFont="1" applyFill="1" applyAlignment="1" applyProtection="1">
      <alignment vertical="justify" wrapText="1"/>
      <protection/>
    </xf>
    <xf numFmtId="0" fontId="5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3" applyFont="1" applyFill="1" applyAlignment="1" applyProtection="1">
      <alignment horizontal="left" vertical="justify"/>
      <protection/>
    </xf>
    <xf numFmtId="0" fontId="6" fillId="0" borderId="19" xfId="243" applyFont="1" applyFill="1" applyBorder="1" applyAlignment="1" applyProtection="1">
      <alignment horizontal="left" vertical="justify" wrapText="1"/>
      <protection/>
    </xf>
    <xf numFmtId="0" fontId="6" fillId="0" borderId="0" xfId="246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6" applyFont="1" applyFill="1" applyBorder="1" applyAlignment="1" applyProtection="1">
      <alignment horizontal="left" vertical="justify" wrapText="1"/>
      <protection/>
    </xf>
    <xf numFmtId="0" fontId="3" fillId="0" borderId="10" xfId="246" applyFont="1" applyFill="1" applyBorder="1" applyAlignment="1" applyProtection="1">
      <alignment horizontal="left" vertical="justify" wrapText="1"/>
      <protection/>
    </xf>
    <xf numFmtId="0" fontId="1" fillId="40" borderId="10" xfId="246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3" applyFont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vertical="top" wrapText="1"/>
      <protection/>
    </xf>
    <xf numFmtId="0" fontId="14" fillId="0" borderId="0" xfId="245" applyFont="1" applyBorder="1" applyAlignment="1" applyProtection="1">
      <alignment horizontal="centerContinuous"/>
      <protection/>
    </xf>
    <xf numFmtId="0" fontId="14" fillId="0" borderId="0" xfId="245" applyFont="1" applyBorder="1" applyProtection="1">
      <alignment/>
      <protection/>
    </xf>
    <xf numFmtId="0" fontId="14" fillId="0" borderId="0" xfId="245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9" applyFont="1" applyFill="1" applyProtection="1">
      <alignment/>
      <protection/>
    </xf>
    <xf numFmtId="0" fontId="16" fillId="0" borderId="0" xfId="243" applyFont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vertical="center" wrapText="1"/>
      <protection/>
    </xf>
    <xf numFmtId="49" fontId="4" fillId="0" borderId="10" xfId="243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43" applyNumberFormat="1" applyFont="1" applyAlignment="1" applyProtection="1">
      <alignment horizontal="left" vertical="center"/>
      <protection/>
    </xf>
    <xf numFmtId="0" fontId="3" fillId="0" borderId="0" xfId="243" applyFont="1" applyBorder="1" applyAlignment="1" applyProtection="1">
      <alignment horizontal="right" vertical="center"/>
      <protection hidden="1"/>
    </xf>
    <xf numFmtId="0" fontId="3" fillId="0" borderId="0" xfId="243" applyFont="1" applyBorder="1" applyAlignment="1" applyProtection="1">
      <alignment horizontal="right" vertical="center"/>
      <protection/>
    </xf>
    <xf numFmtId="0" fontId="13" fillId="0" borderId="0" xfId="245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40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43" applyNumberFormat="1" applyFont="1" applyAlignment="1" applyProtection="1">
      <alignment horizontal="left" vertical="center"/>
      <protection/>
    </xf>
    <xf numFmtId="189" fontId="3" fillId="0" borderId="0" xfId="243" applyNumberFormat="1" applyFont="1" applyAlignment="1" applyProtection="1">
      <alignment horizontal="left" vertical="center" wrapText="1"/>
      <protection/>
    </xf>
    <xf numFmtId="3" fontId="1" fillId="7" borderId="10" xfId="246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3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6" applyFont="1" applyFill="1" applyBorder="1" applyAlignment="1" applyProtection="1">
      <alignment horizontal="center" vertical="center" wrapText="1"/>
      <protection/>
    </xf>
    <xf numFmtId="0" fontId="5" fillId="41" borderId="10" xfId="243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3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8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8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8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7" applyFont="1" applyFill="1" applyBorder="1" applyAlignment="1" applyProtection="1">
      <alignment horizontal="center" vertical="center" textRotation="90"/>
      <protection/>
    </xf>
    <xf numFmtId="0" fontId="16" fillId="0" borderId="10" xfId="247" applyFont="1" applyFill="1" applyBorder="1" applyAlignment="1" applyProtection="1">
      <alignment horizontal="center" vertical="center" wrapText="1"/>
      <protection/>
    </xf>
    <xf numFmtId="0" fontId="16" fillId="0" borderId="10" xfId="239" applyFont="1" applyFill="1" applyBorder="1" applyAlignment="1" applyProtection="1">
      <alignment horizontal="center" vertical="center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190" fontId="14" fillId="7" borderId="21" xfId="239" applyNumberFormat="1" applyFont="1" applyFill="1" applyBorder="1" applyAlignment="1" applyProtection="1">
      <alignment/>
      <protection locked="0"/>
    </xf>
    <xf numFmtId="190" fontId="14" fillId="7" borderId="22" xfId="239" applyNumberFormat="1" applyFont="1" applyFill="1" applyBorder="1" applyAlignment="1" applyProtection="1">
      <alignment/>
      <protection locked="0"/>
    </xf>
    <xf numFmtId="190" fontId="14" fillId="7" borderId="23" xfId="239" applyNumberFormat="1" applyFont="1" applyFill="1" applyBorder="1" applyAlignment="1" applyProtection="1">
      <alignment/>
      <protection locked="0"/>
    </xf>
    <xf numFmtId="190" fontId="14" fillId="7" borderId="24" xfId="239" applyNumberFormat="1" applyFont="1" applyFill="1" applyBorder="1" applyAlignment="1" applyProtection="1">
      <alignment/>
      <protection locked="0"/>
    </xf>
    <xf numFmtId="190" fontId="14" fillId="7" borderId="23" xfId="137" applyNumberFormat="1" applyFont="1" applyFill="1" applyBorder="1" applyAlignment="1" applyProtection="1">
      <alignment/>
      <protection locked="0"/>
    </xf>
    <xf numFmtId="190" fontId="14" fillId="7" borderId="24" xfId="137" applyNumberFormat="1" applyFont="1" applyFill="1" applyBorder="1" applyAlignment="1" applyProtection="1">
      <alignment/>
      <protection locked="0"/>
    </xf>
    <xf numFmtId="0" fontId="16" fillId="42" borderId="25" xfId="23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40" applyFont="1" applyFill="1" applyBorder="1" applyAlignment="1" applyProtection="1">
      <alignment horizontal="left" wrapText="1" indent="1"/>
      <protection/>
    </xf>
    <xf numFmtId="3" fontId="16" fillId="0" borderId="10" xfId="245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7" fillId="0" borderId="0" xfId="247" applyFont="1">
      <alignment/>
      <protection/>
    </xf>
    <xf numFmtId="0" fontId="68" fillId="0" borderId="0" xfId="0" applyFont="1" applyAlignment="1">
      <alignment vertical="center" wrapText="1"/>
    </xf>
    <xf numFmtId="0" fontId="14" fillId="7" borderId="10" xfId="247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7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7" applyFont="1" applyFill="1">
      <alignment/>
      <protection/>
    </xf>
    <xf numFmtId="10" fontId="14" fillId="7" borderId="18" xfId="247" applyNumberFormat="1" applyFont="1" applyFill="1" applyBorder="1" applyAlignment="1" applyProtection="1">
      <alignment horizontal="center"/>
      <protection locked="0"/>
    </xf>
    <xf numFmtId="10" fontId="14" fillId="7" borderId="17" xfId="247" applyNumberFormat="1" applyFont="1" applyFill="1" applyBorder="1" applyAlignment="1" applyProtection="1">
      <alignment horizontal="center"/>
      <protection locked="0"/>
    </xf>
    <xf numFmtId="3" fontId="14" fillId="7" borderId="18" xfId="247" applyNumberFormat="1" applyFont="1" applyFill="1" applyBorder="1" applyAlignment="1" applyProtection="1">
      <alignment horizontal="right"/>
      <protection locked="0"/>
    </xf>
    <xf numFmtId="3" fontId="14" fillId="7" borderId="17" xfId="247" applyNumberFormat="1" applyFont="1" applyFill="1" applyBorder="1" applyAlignment="1" applyProtection="1">
      <alignment horizontal="right"/>
      <protection locked="0"/>
    </xf>
    <xf numFmtId="10" fontId="14" fillId="0" borderId="17" xfId="247" applyNumberFormat="1" applyFont="1" applyFill="1" applyBorder="1" applyAlignment="1" applyProtection="1">
      <alignment horizontal="center"/>
      <protection locked="0"/>
    </xf>
    <xf numFmtId="10" fontId="14" fillId="0" borderId="27" xfId="247" applyNumberFormat="1" applyFont="1" applyFill="1" applyBorder="1" applyAlignment="1" applyProtection="1">
      <alignment horizontal="center"/>
      <protection/>
    </xf>
    <xf numFmtId="10" fontId="14" fillId="0" borderId="17" xfId="247" applyNumberFormat="1" applyFont="1" applyFill="1" applyBorder="1" applyAlignment="1" applyProtection="1">
      <alignment horizontal="center"/>
      <protection/>
    </xf>
    <xf numFmtId="0" fontId="14" fillId="0" borderId="17" xfId="247" applyFont="1" applyFill="1" applyBorder="1" applyAlignment="1" applyProtection="1">
      <alignment horizontal="center"/>
      <protection locked="0"/>
    </xf>
    <xf numFmtId="0" fontId="16" fillId="0" borderId="0" xfId="247" applyFont="1" applyFill="1" applyBorder="1" applyAlignment="1" applyProtection="1">
      <alignment vertical="center" wrapText="1"/>
      <protection/>
    </xf>
    <xf numFmtId="3" fontId="14" fillId="7" borderId="18" xfId="247" applyNumberFormat="1" applyFont="1" applyFill="1" applyBorder="1" applyProtection="1">
      <alignment/>
      <protection locked="0"/>
    </xf>
    <xf numFmtId="10" fontId="14" fillId="7" borderId="17" xfId="247" applyNumberFormat="1" applyFont="1" applyFill="1" applyBorder="1" applyProtection="1">
      <alignment/>
      <protection locked="0"/>
    </xf>
    <xf numFmtId="3" fontId="14" fillId="7" borderId="10" xfId="247" applyNumberFormat="1" applyFont="1" applyFill="1" applyBorder="1" applyProtection="1">
      <alignment/>
      <protection locked="0"/>
    </xf>
    <xf numFmtId="0" fontId="20" fillId="4" borderId="0" xfId="247" applyFont="1" applyFill="1">
      <alignment/>
      <protection/>
    </xf>
    <xf numFmtId="0" fontId="14" fillId="4" borderId="0" xfId="247" applyFont="1" applyFill="1">
      <alignment/>
      <protection/>
    </xf>
    <xf numFmtId="0" fontId="14" fillId="4" borderId="0" xfId="247" applyFont="1" applyFill="1" applyProtection="1">
      <alignment/>
      <protection locked="0"/>
    </xf>
    <xf numFmtId="0" fontId="20" fillId="43" borderId="0" xfId="247" applyFont="1" applyFill="1">
      <alignment/>
      <protection/>
    </xf>
    <xf numFmtId="0" fontId="14" fillId="6" borderId="0" xfId="247" applyFont="1" applyFill="1">
      <alignment/>
      <protection/>
    </xf>
    <xf numFmtId="0" fontId="14" fillId="11" borderId="0" xfId="247" applyFont="1" applyFill="1">
      <alignment/>
      <protection/>
    </xf>
    <xf numFmtId="0" fontId="67" fillId="10" borderId="0" xfId="247" applyFont="1" applyFill="1">
      <alignment/>
      <protection/>
    </xf>
    <xf numFmtId="0" fontId="14" fillId="10" borderId="0" xfId="247" applyFont="1" applyFill="1">
      <alignment/>
      <protection/>
    </xf>
    <xf numFmtId="0" fontId="20" fillId="6" borderId="0" xfId="247" applyFont="1" applyFill="1">
      <alignment/>
      <protection/>
    </xf>
    <xf numFmtId="0" fontId="20" fillId="8" borderId="0" xfId="247" applyFont="1" applyFill="1">
      <alignment/>
      <protection/>
    </xf>
    <xf numFmtId="0" fontId="20" fillId="10" borderId="0" xfId="247" applyFont="1" applyFill="1">
      <alignment/>
      <protection/>
    </xf>
    <xf numFmtId="0" fontId="20" fillId="11" borderId="0" xfId="247" applyFont="1" applyFill="1">
      <alignment/>
      <protection/>
    </xf>
    <xf numFmtId="0" fontId="14" fillId="11" borderId="0" xfId="247" applyFont="1" applyFill="1" applyProtection="1">
      <alignment/>
      <protection locked="0"/>
    </xf>
    <xf numFmtId="0" fontId="14" fillId="10" borderId="0" xfId="247" applyFont="1" applyFill="1" applyBorder="1">
      <alignment/>
      <protection/>
    </xf>
    <xf numFmtId="0" fontId="14" fillId="8" borderId="0" xfId="247" applyFont="1" applyFill="1" applyBorder="1">
      <alignment/>
      <protection/>
    </xf>
    <xf numFmtId="0" fontId="14" fillId="8" borderId="0" xfId="241" applyFont="1" applyFill="1" applyBorder="1" applyAlignment="1">
      <alignment/>
      <protection/>
    </xf>
    <xf numFmtId="0" fontId="14" fillId="42" borderId="28" xfId="239" applyFont="1" applyFill="1" applyBorder="1" applyAlignment="1" applyProtection="1">
      <alignment horizontal="center" vertical="center" wrapText="1"/>
      <protection/>
    </xf>
    <xf numFmtId="0" fontId="14" fillId="42" borderId="28" xfId="246" applyFont="1" applyFill="1" applyBorder="1" applyAlignment="1">
      <alignment horizontal="center" vertical="justify"/>
      <protection/>
    </xf>
    <xf numFmtId="0" fontId="14" fillId="0" borderId="18" xfId="247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2" applyNumberFormat="1" applyFont="1" applyAlignment="1" applyProtection="1">
      <alignment horizontal="centerContinuous" vertical="top"/>
      <protection hidden="1"/>
    </xf>
    <xf numFmtId="0" fontId="14" fillId="0" borderId="0" xfId="137" applyNumberFormat="1" applyFont="1" applyAlignment="1" applyProtection="1">
      <alignment horizontal="centerContinuous"/>
      <protection hidden="1"/>
    </xf>
    <xf numFmtId="0" fontId="14" fillId="0" borderId="0" xfId="137" applyFont="1" applyProtection="1">
      <alignment/>
      <protection hidden="1"/>
    </xf>
    <xf numFmtId="0" fontId="14" fillId="0" borderId="0" xfId="243" applyNumberFormat="1" applyFont="1" applyBorder="1" applyAlignment="1" applyProtection="1">
      <alignment horizontal="centerContinuous" vertical="center"/>
      <protection hidden="1"/>
    </xf>
    <xf numFmtId="190" fontId="14" fillId="44" borderId="11" xfId="137" applyNumberFormat="1" applyFont="1" applyFill="1" applyBorder="1" applyAlignment="1" applyProtection="1">
      <alignment horizontal="right"/>
      <protection hidden="1"/>
    </xf>
    <xf numFmtId="190" fontId="14" fillId="44" borderId="29" xfId="137" applyNumberFormat="1" applyFont="1" applyFill="1" applyBorder="1" applyAlignment="1" applyProtection="1">
      <alignment horizontal="left"/>
      <protection hidden="1"/>
    </xf>
    <xf numFmtId="190" fontId="14" fillId="44" borderId="29" xfId="137" applyNumberFormat="1" applyFont="1" applyFill="1" applyBorder="1" applyAlignment="1" applyProtection="1">
      <alignment horizontal="right"/>
      <protection hidden="1"/>
    </xf>
    <xf numFmtId="190" fontId="14" fillId="0" borderId="15" xfId="137" applyNumberFormat="1" applyFont="1" applyFill="1" applyBorder="1" applyAlignment="1" applyProtection="1">
      <alignment horizontal="right"/>
      <protection hidden="1"/>
    </xf>
    <xf numFmtId="190" fontId="14" fillId="0" borderId="19" xfId="137" applyNumberFormat="1" applyFont="1" applyFill="1" applyBorder="1" applyAlignment="1" applyProtection="1">
      <alignment horizontal="left"/>
      <protection hidden="1"/>
    </xf>
    <xf numFmtId="190" fontId="14" fillId="0" borderId="19" xfId="137" applyNumberFormat="1" applyFont="1" applyFill="1" applyBorder="1" applyAlignment="1" applyProtection="1">
      <alignment horizontal="right"/>
      <protection hidden="1"/>
    </xf>
    <xf numFmtId="190" fontId="14" fillId="0" borderId="0" xfId="137" applyNumberFormat="1" applyFont="1" applyFill="1" applyBorder="1" applyAlignment="1" applyProtection="1">
      <alignment horizontal="right"/>
      <protection hidden="1"/>
    </xf>
    <xf numFmtId="0" fontId="14" fillId="0" borderId="15" xfId="137" applyFont="1" applyBorder="1" applyProtection="1">
      <alignment/>
      <protection hidden="1"/>
    </xf>
    <xf numFmtId="0" fontId="16" fillId="42" borderId="11" xfId="142" applyFont="1" applyFill="1" applyBorder="1" applyAlignment="1" applyProtection="1">
      <alignment horizontal="centerContinuous" vertical="center" wrapText="1"/>
      <protection hidden="1"/>
    </xf>
    <xf numFmtId="0" fontId="14" fillId="42" borderId="29" xfId="142" applyFont="1" applyFill="1" applyBorder="1" applyAlignment="1" applyProtection="1">
      <alignment horizontal="centerContinuous" vertical="center" wrapText="1"/>
      <protection hidden="1"/>
    </xf>
    <xf numFmtId="0" fontId="14" fillId="42" borderId="12" xfId="142" applyFont="1" applyFill="1" applyBorder="1" applyAlignment="1" applyProtection="1">
      <alignment horizontal="centerContinuous" vertical="center" wrapText="1"/>
      <protection hidden="1"/>
    </xf>
    <xf numFmtId="0" fontId="14" fillId="0" borderId="0" xfId="137" applyFont="1" applyBorder="1" applyProtection="1">
      <alignment/>
      <protection hidden="1"/>
    </xf>
    <xf numFmtId="3" fontId="14" fillId="0" borderId="0" xfId="137" applyNumberFormat="1" applyFont="1" applyBorder="1" applyProtection="1">
      <alignment/>
      <protection hidden="1"/>
    </xf>
    <xf numFmtId="3" fontId="14" fillId="0" borderId="16" xfId="137" applyNumberFormat="1" applyFont="1" applyBorder="1" applyProtection="1">
      <alignment/>
      <protection hidden="1"/>
    </xf>
    <xf numFmtId="0" fontId="16" fillId="0" borderId="13" xfId="137" applyFont="1" applyBorder="1" applyAlignment="1" applyProtection="1">
      <alignment horizontal="left"/>
      <protection hidden="1"/>
    </xf>
    <xf numFmtId="3" fontId="16" fillId="0" borderId="19" xfId="137" applyNumberFormat="1" applyFont="1" applyBorder="1" applyProtection="1">
      <alignment/>
      <protection hidden="1"/>
    </xf>
    <xf numFmtId="3" fontId="16" fillId="0" borderId="14" xfId="137" applyNumberFormat="1" applyFont="1" applyBorder="1" applyProtection="1">
      <alignment/>
      <protection hidden="1"/>
    </xf>
    <xf numFmtId="190" fontId="14" fillId="0" borderId="0" xfId="137" applyNumberFormat="1" applyFont="1" applyFill="1" applyBorder="1" applyAlignment="1" applyProtection="1">
      <alignment horizontal="left"/>
      <protection hidden="1"/>
    </xf>
    <xf numFmtId="0" fontId="16" fillId="42" borderId="12" xfId="142" applyFont="1" applyFill="1" applyBorder="1" applyAlignment="1" applyProtection="1">
      <alignment horizontal="centerContinuous" vertical="center" wrapText="1"/>
      <protection hidden="1"/>
    </xf>
    <xf numFmtId="3" fontId="16" fillId="0" borderId="16" xfId="137" applyNumberFormat="1" applyFont="1" applyBorder="1" applyProtection="1">
      <alignment/>
      <protection hidden="1"/>
    </xf>
    <xf numFmtId="0" fontId="14" fillId="0" borderId="25" xfId="137" applyFont="1" applyBorder="1" applyProtection="1">
      <alignment/>
      <protection hidden="1"/>
    </xf>
    <xf numFmtId="0" fontId="14" fillId="0" borderId="13" xfId="137" applyFont="1" applyBorder="1" applyProtection="1">
      <alignment/>
      <protection hidden="1"/>
    </xf>
    <xf numFmtId="3" fontId="14" fillId="0" borderId="19" xfId="137" applyNumberFormat="1" applyFont="1" applyBorder="1" applyProtection="1">
      <alignment/>
      <protection hidden="1"/>
    </xf>
    <xf numFmtId="0" fontId="16" fillId="0" borderId="0" xfId="137" applyFont="1" applyBorder="1" applyProtection="1">
      <alignment/>
      <protection hidden="1"/>
    </xf>
    <xf numFmtId="0" fontId="14" fillId="0" borderId="15" xfId="142" applyFont="1" applyFill="1" applyBorder="1" applyAlignment="1" applyProtection="1">
      <alignment horizontal="left" vertical="center"/>
      <protection hidden="1"/>
    </xf>
    <xf numFmtId="3" fontId="14" fillId="0" borderId="0" xfId="142" applyNumberFormat="1" applyFont="1" applyFill="1" applyBorder="1" applyAlignment="1" applyProtection="1">
      <alignment/>
      <protection hidden="1"/>
    </xf>
    <xf numFmtId="3" fontId="14" fillId="0" borderId="0" xfId="137" applyNumberFormat="1" applyFont="1" applyBorder="1" applyAlignment="1" applyProtection="1">
      <alignment/>
      <protection hidden="1"/>
    </xf>
    <xf numFmtId="3" fontId="16" fillId="0" borderId="16" xfId="137" applyNumberFormat="1" applyFont="1" applyBorder="1" applyAlignment="1" applyProtection="1">
      <alignment/>
      <protection hidden="1"/>
    </xf>
    <xf numFmtId="3" fontId="14" fillId="0" borderId="19" xfId="137" applyNumberFormat="1" applyFont="1" applyBorder="1" applyAlignment="1" applyProtection="1">
      <alignment/>
      <protection hidden="1"/>
    </xf>
    <xf numFmtId="3" fontId="16" fillId="0" borderId="14" xfId="137" applyNumberFormat="1" applyFont="1" applyBorder="1" applyAlignment="1" applyProtection="1">
      <alignment/>
      <protection hidden="1"/>
    </xf>
    <xf numFmtId="0" fontId="14" fillId="45" borderId="11" xfId="137" applyFont="1" applyFill="1" applyBorder="1" applyProtection="1">
      <alignment/>
      <protection hidden="1"/>
    </xf>
    <xf numFmtId="0" fontId="14" fillId="45" borderId="29" xfId="137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7" applyFont="1" applyBorder="1" applyAlignment="1" applyProtection="1">
      <alignment wrapText="1"/>
      <protection hidden="1"/>
    </xf>
    <xf numFmtId="3" fontId="16" fillId="0" borderId="0" xfId="137" applyNumberFormat="1" applyFont="1" applyBorder="1" applyAlignment="1" applyProtection="1">
      <alignment/>
      <protection hidden="1"/>
    </xf>
    <xf numFmtId="0" fontId="16" fillId="42" borderId="29" xfId="142" applyFont="1" applyFill="1" applyBorder="1" applyAlignment="1" applyProtection="1">
      <alignment horizontal="centerContinuous" vertical="center" wrapText="1"/>
      <protection hidden="1"/>
    </xf>
    <xf numFmtId="0" fontId="14" fillId="0" borderId="13" xfId="137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3" applyFont="1" applyFill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6" fillId="0" borderId="10" xfId="240" applyFont="1" applyBorder="1" applyAlignment="1" applyProtection="1">
      <alignment horizontal="left" vertical="center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43" applyFont="1" applyFill="1" applyBorder="1" applyAlignment="1" applyProtection="1">
      <alignment horizontal="center" vertical="top" wrapText="1"/>
      <protection/>
    </xf>
    <xf numFmtId="0" fontId="16" fillId="43" borderId="10" xfId="243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245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245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43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3" applyFont="1" applyFill="1" applyBorder="1" applyAlignment="1" applyProtection="1">
      <alignment horizontal="left" vertical="center" wrapText="1"/>
      <protection/>
    </xf>
    <xf numFmtId="0" fontId="14" fillId="6" borderId="10" xfId="243" applyFont="1" applyFill="1" applyBorder="1" applyAlignment="1" applyProtection="1">
      <alignment horizontal="left" vertical="center" wrapText="1"/>
      <protection/>
    </xf>
    <xf numFmtId="0" fontId="16" fillId="6" borderId="10" xfId="246" applyFont="1" applyFill="1" applyBorder="1" applyAlignment="1" applyProtection="1">
      <alignment horizontal="left" vertical="justify" wrapText="1"/>
      <protection/>
    </xf>
    <xf numFmtId="0" fontId="14" fillId="6" borderId="10" xfId="246" applyFont="1" applyFill="1" applyBorder="1" applyAlignment="1" applyProtection="1">
      <alignment horizontal="left" vertical="justify" wrapTex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4" fillId="8" borderId="10" xfId="242" applyFont="1" applyFill="1" applyBorder="1" applyAlignment="1" applyProtection="1">
      <alignment horizontal="left" vertical="center" wrapText="1"/>
      <protection/>
    </xf>
    <xf numFmtId="0" fontId="14" fillId="8" borderId="10" xfId="242" applyFont="1" applyFill="1" applyBorder="1" applyAlignment="1" applyProtection="1">
      <alignment horizontal="left" wrapText="1" indent="1"/>
      <protection/>
    </xf>
    <xf numFmtId="0" fontId="16" fillId="8" borderId="10" xfId="240" applyFont="1" applyFill="1" applyBorder="1" applyAlignment="1" applyProtection="1">
      <alignment horizontal="left" vertical="center"/>
      <protection/>
    </xf>
    <xf numFmtId="0" fontId="16" fillId="8" borderId="10" xfId="240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43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3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43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43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9" applyNumberFormat="1" applyFont="1" applyFill="1" applyBorder="1" applyAlignment="1" applyProtection="1">
      <alignment/>
      <protection locked="0"/>
    </xf>
    <xf numFmtId="189" fontId="14" fillId="0" borderId="0" xfId="243" applyNumberFormat="1" applyFont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/>
    </xf>
    <xf numFmtId="0" fontId="14" fillId="0" borderId="0" xfId="243" applyFont="1" applyBorder="1" applyAlignment="1" applyProtection="1">
      <alignment vertical="center"/>
      <protection/>
    </xf>
    <xf numFmtId="0" fontId="14" fillId="0" borderId="0" xfId="243" applyFont="1" applyBorder="1" applyAlignment="1" applyProtection="1">
      <alignment horizontal="left" vertical="center"/>
      <protection/>
    </xf>
    <xf numFmtId="0" fontId="14" fillId="0" borderId="10" xfId="243" applyFont="1" applyBorder="1" applyAlignment="1" applyProtection="1">
      <alignment horizontal="center" vertical="center" wrapText="1"/>
      <protection/>
    </xf>
    <xf numFmtId="49" fontId="14" fillId="0" borderId="10" xfId="243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3" applyFont="1" applyBorder="1" applyAlignment="1" applyProtection="1">
      <alignment horizontal="centerContinuous" vertical="center"/>
      <protection/>
    </xf>
    <xf numFmtId="0" fontId="4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3" applyFont="1" applyFill="1" applyAlignment="1" applyProtection="1">
      <alignment vertical="top"/>
      <protection/>
    </xf>
    <xf numFmtId="0" fontId="4" fillId="0" borderId="0" xfId="243" applyFont="1" applyBorder="1" applyAlignment="1" applyProtection="1">
      <alignment vertical="center" wrapText="1"/>
      <protection/>
    </xf>
    <xf numFmtId="0" fontId="5" fillId="0" borderId="0" xfId="243" applyFont="1" applyAlignment="1" applyProtection="1">
      <alignment vertical="center" wrapText="1"/>
      <protection/>
    </xf>
    <xf numFmtId="0" fontId="4" fillId="0" borderId="0" xfId="243" applyFont="1" applyBorder="1" applyAlignment="1" applyProtection="1">
      <alignment horizontal="right" vertical="center"/>
      <protection/>
    </xf>
    <xf numFmtId="189" fontId="4" fillId="0" borderId="0" xfId="243" applyNumberFormat="1" applyFont="1" applyAlignment="1" applyProtection="1">
      <alignment horizontal="left" vertical="center" wrapText="1"/>
      <protection/>
    </xf>
    <xf numFmtId="0" fontId="5" fillId="0" borderId="0" xfId="243" applyFont="1" applyBorder="1" applyAlignment="1" applyProtection="1">
      <alignment vertical="top" wrapText="1"/>
      <protection/>
    </xf>
    <xf numFmtId="0" fontId="4" fillId="0" borderId="0" xfId="243" applyFont="1" applyBorder="1" applyAlignment="1" applyProtection="1">
      <alignment vertical="center"/>
      <protection/>
    </xf>
    <xf numFmtId="0" fontId="4" fillId="0" borderId="0" xfId="243" applyFont="1" applyBorder="1" applyAlignment="1" applyProtection="1">
      <alignment horizontal="left" vertical="center"/>
      <protection/>
    </xf>
    <xf numFmtId="0" fontId="5" fillId="0" borderId="0" xfId="243" applyFont="1" applyFill="1" applyBorder="1" applyAlignment="1" applyProtection="1">
      <alignment vertical="top" wrapText="1"/>
      <protection/>
    </xf>
    <xf numFmtId="0" fontId="4" fillId="0" borderId="0" xfId="244" applyFont="1" applyFill="1" applyBorder="1" applyAlignment="1" applyProtection="1">
      <alignment horizontal="right" vertical="center" wrapText="1"/>
      <protection/>
    </xf>
    <xf numFmtId="0" fontId="9" fillId="0" borderId="0" xfId="245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40" applyFont="1" applyBorder="1" applyAlignment="1" applyProtection="1">
      <alignment horizontal="center"/>
      <protection/>
    </xf>
    <xf numFmtId="0" fontId="14" fillId="0" borderId="10" xfId="240" applyFont="1" applyFill="1" applyBorder="1" applyAlignment="1" applyProtection="1">
      <alignment horizontal="centerContinuous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189" fontId="14" fillId="0" borderId="0" xfId="243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9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2" applyNumberFormat="1" applyFont="1" applyBorder="1" applyAlignment="1">
      <alignment horizontal="left" vertical="top" wrapText="1"/>
      <protection/>
    </xf>
    <xf numFmtId="0" fontId="14" fillId="0" borderId="10" xfId="139" applyFont="1" applyBorder="1">
      <alignment/>
      <protection/>
    </xf>
    <xf numFmtId="0" fontId="14" fillId="0" borderId="10" xfId="139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6" applyFont="1" applyFill="1" applyBorder="1" applyAlignment="1" applyProtection="1">
      <alignment horizontal="left" vertical="center" wrapText="1"/>
      <protection/>
    </xf>
    <xf numFmtId="0" fontId="14" fillId="0" borderId="10" xfId="246" applyFont="1" applyFill="1" applyBorder="1" applyAlignment="1" applyProtection="1">
      <alignment horizontal="left" vertical="justify" wrapText="1"/>
      <protection/>
    </xf>
    <xf numFmtId="0" fontId="16" fillId="0" borderId="0" xfId="243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6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3" applyFont="1" applyFill="1" applyAlignment="1" applyProtection="1">
      <alignment horizontal="left" vertical="justify"/>
      <protection/>
    </xf>
    <xf numFmtId="0" fontId="16" fillId="0" borderId="18" xfId="246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3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6" applyFont="1" applyFill="1" applyBorder="1" applyAlignment="1" applyProtection="1">
      <alignment horizontal="left" vertical="center" wrapText="1"/>
      <protection/>
    </xf>
    <xf numFmtId="0" fontId="14" fillId="11" borderId="10" xfId="246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7" applyNumberFormat="1" applyFont="1" applyFill="1" applyBorder="1" applyAlignment="1" applyProtection="1">
      <alignment horizontal="center"/>
      <protection locked="0"/>
    </xf>
    <xf numFmtId="0" fontId="70" fillId="0" borderId="34" xfId="0" applyFont="1" applyFill="1" applyBorder="1" applyAlignment="1">
      <alignment horizontal="center"/>
    </xf>
    <xf numFmtId="0" fontId="70" fillId="0" borderId="35" xfId="0" applyFont="1" applyFill="1" applyBorder="1" applyAlignment="1">
      <alignment horizontal="center"/>
    </xf>
    <xf numFmtId="3" fontId="70" fillId="0" borderId="36" xfId="0" applyNumberFormat="1" applyFont="1" applyFill="1" applyBorder="1" applyAlignment="1">
      <alignment horizontal="center"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190" fontId="14" fillId="7" borderId="10" xfId="239" applyNumberFormat="1" applyFont="1" applyFill="1" applyBorder="1" applyAlignment="1" applyProtection="1">
      <alignment/>
      <protection locked="0"/>
    </xf>
    <xf numFmtId="0" fontId="14" fillId="0" borderId="18" xfId="246" applyFont="1" applyFill="1" applyBorder="1" applyAlignment="1">
      <alignment horizontal="center" vertical="justify"/>
      <protection/>
    </xf>
    <xf numFmtId="0" fontId="16" fillId="0" borderId="20" xfId="239" applyFont="1" applyFill="1" applyBorder="1" applyAlignment="1" applyProtection="1">
      <alignment horizontal="center" vertical="center" wrapText="1"/>
      <protection/>
    </xf>
    <xf numFmtId="1" fontId="14" fillId="48" borderId="10" xfId="137" applyNumberFormat="1" applyFont="1" applyFill="1" applyBorder="1" applyProtection="1">
      <alignment/>
      <protection locked="0"/>
    </xf>
    <xf numFmtId="1" fontId="14" fillId="48" borderId="37" xfId="137" applyNumberFormat="1" applyFont="1" applyFill="1" applyBorder="1" applyProtection="1">
      <alignment/>
      <protection locked="0"/>
    </xf>
    <xf numFmtId="1" fontId="14" fillId="48" borderId="38" xfId="137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9" applyNumberFormat="1" applyFont="1" applyFill="1" applyBorder="1" applyAlignment="1" applyProtection="1">
      <alignment/>
      <protection locked="0"/>
    </xf>
    <xf numFmtId="195" fontId="14" fillId="7" borderId="24" xfId="239" applyNumberFormat="1" applyFont="1" applyFill="1" applyBorder="1" applyAlignment="1" applyProtection="1">
      <alignment/>
      <protection locked="0"/>
    </xf>
    <xf numFmtId="195" fontId="14" fillId="7" borderId="24" xfId="137" applyNumberFormat="1" applyFont="1" applyFill="1" applyBorder="1" applyAlignment="1" applyProtection="1">
      <alignment/>
      <protection locked="0"/>
    </xf>
    <xf numFmtId="197" fontId="14" fillId="7" borderId="10" xfId="239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6" applyNumberFormat="1" applyFont="1" applyFill="1" applyBorder="1" applyAlignment="1" applyProtection="1">
      <alignment horizontal="right" vertical="justify" wrapText="1"/>
      <protection/>
    </xf>
    <xf numFmtId="3" fontId="1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center"/>
      <protection/>
    </xf>
    <xf numFmtId="3" fontId="1" fillId="0" borderId="10" xfId="246" applyNumberFormat="1" applyFont="1" applyFill="1" applyBorder="1" applyAlignment="1" applyProtection="1">
      <alignment horizontal="right" vertical="center"/>
      <protection/>
    </xf>
    <xf numFmtId="3" fontId="14" fillId="0" borderId="39" xfId="240" applyNumberFormat="1" applyFont="1" applyFill="1" applyBorder="1" applyAlignment="1" applyProtection="1">
      <alignment horizontal="right" vertical="center" wrapText="1"/>
      <protection/>
    </xf>
    <xf numFmtId="3" fontId="14" fillId="0" borderId="39" xfId="240" applyNumberFormat="1" applyFont="1" applyFill="1" applyBorder="1" applyAlignment="1" applyProtection="1">
      <alignment horizontal="center" vertical="center" wrapText="1"/>
      <protection/>
    </xf>
    <xf numFmtId="3" fontId="14" fillId="0" borderId="10" xfId="240" applyNumberFormat="1" applyFont="1" applyFill="1" applyBorder="1" applyAlignment="1" applyProtection="1">
      <alignment vertical="center" wrapText="1"/>
      <protection/>
    </xf>
    <xf numFmtId="10" fontId="14" fillId="0" borderId="18" xfId="247" applyNumberFormat="1" applyFont="1" applyFill="1" applyBorder="1" applyProtection="1">
      <alignment/>
      <protection/>
    </xf>
    <xf numFmtId="10" fontId="14" fillId="0" borderId="10" xfId="247" applyNumberFormat="1" applyFont="1" applyFill="1" applyBorder="1" applyProtection="1">
      <alignment/>
      <protection/>
    </xf>
    <xf numFmtId="0" fontId="14" fillId="11" borderId="18" xfId="247" applyFont="1" applyFill="1" applyBorder="1" applyAlignment="1" applyProtection="1">
      <alignment horizontal="center" vertical="center"/>
      <protection/>
    </xf>
    <xf numFmtId="0" fontId="14" fillId="11" borderId="17" xfId="247" applyFont="1" applyFill="1" applyBorder="1" applyProtection="1">
      <alignment/>
      <protection/>
    </xf>
    <xf numFmtId="0" fontId="14" fillId="0" borderId="0" xfId="247" applyFont="1" applyFill="1" applyBorder="1" applyProtection="1">
      <alignment/>
      <protection/>
    </xf>
    <xf numFmtId="0" fontId="14" fillId="0" borderId="0" xfId="247" applyFont="1" applyFill="1" applyBorder="1" applyAlignment="1" applyProtection="1">
      <alignment horizontal="center"/>
      <protection/>
    </xf>
    <xf numFmtId="3" fontId="14" fillId="0" borderId="0" xfId="247" applyNumberFormat="1" applyFont="1" applyFill="1" applyBorder="1" applyAlignment="1" applyProtection="1">
      <alignment horizontal="right"/>
      <protection/>
    </xf>
    <xf numFmtId="49" fontId="14" fillId="0" borderId="0" xfId="247" applyNumberFormat="1" applyFont="1" applyFill="1" applyBorder="1" applyAlignment="1" applyProtection="1">
      <alignment horizontal="center"/>
      <protection/>
    </xf>
    <xf numFmtId="186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Protection="1">
      <alignment/>
      <protection/>
    </xf>
    <xf numFmtId="3" fontId="14" fillId="0" borderId="0" xfId="247" applyNumberFormat="1" applyFont="1" applyFill="1" applyBorder="1" applyProtection="1">
      <alignment/>
      <protection/>
    </xf>
    <xf numFmtId="195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Alignment="1" applyProtection="1">
      <alignment horizontal="center"/>
      <protection/>
    </xf>
    <xf numFmtId="10" fontId="16" fillId="0" borderId="0" xfId="247" applyNumberFormat="1" applyFont="1" applyFill="1" applyBorder="1" applyProtection="1">
      <alignment/>
      <protection/>
    </xf>
    <xf numFmtId="10" fontId="16" fillId="0" borderId="17" xfId="247" applyNumberFormat="1" applyFont="1" applyFill="1" applyBorder="1" applyProtection="1">
      <alignment/>
      <protection/>
    </xf>
    <xf numFmtId="0" fontId="14" fillId="11" borderId="17" xfId="247" applyFont="1" applyFill="1" applyBorder="1" applyAlignment="1" applyProtection="1">
      <alignment horizontal="center"/>
      <protection/>
    </xf>
    <xf numFmtId="3" fontId="14" fillId="11" borderId="17" xfId="247" applyNumberFormat="1" applyFont="1" applyFill="1" applyBorder="1" applyAlignment="1" applyProtection="1">
      <alignment horizontal="right"/>
      <protection/>
    </xf>
    <xf numFmtId="49" fontId="14" fillId="11" borderId="17" xfId="247" applyNumberFormat="1" applyFont="1" applyFill="1" applyBorder="1" applyAlignment="1" applyProtection="1">
      <alignment horizontal="center"/>
      <protection/>
    </xf>
    <xf numFmtId="186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7" applyNumberFormat="1" applyFont="1" applyFill="1" applyBorder="1" applyProtection="1">
      <alignment/>
      <protection/>
    </xf>
    <xf numFmtId="10" fontId="14" fillId="11" borderId="17" xfId="247" applyNumberFormat="1" applyFont="1" applyFill="1" applyBorder="1" applyProtection="1">
      <alignment/>
      <protection/>
    </xf>
    <xf numFmtId="4" fontId="16" fillId="0" borderId="0" xfId="247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0" fontId="14" fillId="7" borderId="40" xfId="247" applyFont="1" applyFill="1" applyBorder="1" applyProtection="1">
      <alignment/>
      <protection locked="0"/>
    </xf>
    <xf numFmtId="4" fontId="14" fillId="7" borderId="40" xfId="247" applyNumberFormat="1" applyFont="1" applyFill="1" applyBorder="1" applyProtection="1">
      <alignment/>
      <protection locked="0"/>
    </xf>
    <xf numFmtId="10" fontId="14" fillId="7" borderId="40" xfId="247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6" applyFont="1" applyFill="1" applyBorder="1" applyAlignment="1" applyProtection="1">
      <alignment horizontal="center" vertical="center" wrapText="1"/>
      <protection/>
    </xf>
    <xf numFmtId="0" fontId="1" fillId="0" borderId="25" xfId="246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6" applyFont="1" applyFill="1" applyBorder="1" applyAlignment="1" applyProtection="1">
      <alignment horizontal="center" vertical="center" wrapText="1"/>
      <protection/>
    </xf>
    <xf numFmtId="0" fontId="1" fillId="0" borderId="41" xfId="246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6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center" vertical="center" wrapText="1"/>
      <protection hidden="1"/>
    </xf>
    <xf numFmtId="0" fontId="16" fillId="0" borderId="18" xfId="240" applyFont="1" applyBorder="1" applyAlignment="1" applyProtection="1">
      <alignment horizontal="center" vertical="center" wrapText="1"/>
      <protection/>
    </xf>
    <xf numFmtId="0" fontId="16" fillId="0" borderId="39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6" fillId="0" borderId="39" xfId="24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2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6" fillId="0" borderId="26" xfId="239" applyFont="1" applyFill="1" applyBorder="1" applyAlignment="1" applyProtection="1">
      <alignment horizontal="center" vertical="center"/>
      <protection/>
    </xf>
    <xf numFmtId="0" fontId="16" fillId="0" borderId="42" xfId="239" applyFont="1" applyFill="1" applyBorder="1" applyAlignment="1" applyProtection="1">
      <alignment horizontal="center" vertical="center"/>
      <protection/>
    </xf>
    <xf numFmtId="0" fontId="16" fillId="0" borderId="41" xfId="239" applyFont="1" applyFill="1" applyBorder="1" applyAlignment="1" applyProtection="1">
      <alignment horizontal="center" vertical="center"/>
      <protection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0" fontId="14" fillId="0" borderId="39" xfId="239" applyFont="1" applyFill="1" applyBorder="1" applyAlignment="1" applyProtection="1">
      <alignment horizontal="center" vertical="center" wrapText="1"/>
      <protection/>
    </xf>
    <xf numFmtId="0" fontId="16" fillId="0" borderId="26" xfId="247" applyFont="1" applyFill="1" applyBorder="1" applyAlignment="1" applyProtection="1">
      <alignment horizontal="center" vertical="center"/>
      <protection/>
    </xf>
    <xf numFmtId="0" fontId="16" fillId="0" borderId="42" xfId="247" applyFont="1" applyFill="1" applyBorder="1" applyAlignment="1" applyProtection="1">
      <alignment horizontal="center" vertical="center"/>
      <protection/>
    </xf>
    <xf numFmtId="0" fontId="16" fillId="0" borderId="41" xfId="247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7" applyFont="1" applyFill="1" applyBorder="1" applyAlignment="1" applyProtection="1">
      <alignment horizontal="center" vertical="center" textRotation="90"/>
      <protection/>
    </xf>
    <xf numFmtId="0" fontId="14" fillId="0" borderId="39" xfId="247" applyFont="1" applyFill="1" applyBorder="1" applyAlignment="1" applyProtection="1">
      <alignment horizontal="center" vertical="center" textRotation="90"/>
      <protection/>
    </xf>
    <xf numFmtId="0" fontId="16" fillId="0" borderId="0" xfId="247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3" applyFont="1" applyBorder="1" applyAlignment="1" applyProtection="1">
      <alignment horizontal="left" vertical="center" indent="31"/>
      <protection hidden="1"/>
    </xf>
    <xf numFmtId="0" fontId="16" fillId="0" borderId="0" xfId="243" applyFont="1" applyBorder="1" applyAlignment="1" applyProtection="1">
      <alignment horizontal="left" vertical="center" indent="28"/>
      <protection hidden="1"/>
    </xf>
    <xf numFmtId="0" fontId="16" fillId="42" borderId="20" xfId="239" applyFont="1" applyFill="1" applyBorder="1" applyAlignment="1" applyProtection="1">
      <alignment horizontal="center" vertical="center" textRotation="90" wrapText="1"/>
      <protection/>
    </xf>
    <xf numFmtId="0" fontId="16" fillId="42" borderId="39" xfId="239" applyFont="1" applyFill="1" applyBorder="1" applyAlignment="1" applyProtection="1">
      <alignment horizontal="center" vertical="center" textRotation="90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3" xfId="239" applyFont="1" applyFill="1" applyBorder="1" applyAlignment="1" applyProtection="1">
      <alignment horizontal="center" vertical="center" wrapText="1"/>
      <protection/>
    </xf>
    <xf numFmtId="0" fontId="16" fillId="42" borderId="13" xfId="239" applyFont="1" applyFill="1" applyBorder="1" applyAlignment="1" applyProtection="1">
      <alignment horizontal="center" vertical="center" wrapText="1"/>
      <protection/>
    </xf>
    <xf numFmtId="0" fontId="16" fillId="42" borderId="39" xfId="239" applyFont="1" applyFill="1" applyBorder="1" applyAlignment="1" applyProtection="1">
      <alignment horizontal="center" vertical="center" wrapText="1"/>
      <protection/>
    </xf>
    <xf numFmtId="0" fontId="16" fillId="0" borderId="0" xfId="243" applyFont="1" applyBorder="1" applyAlignment="1" applyProtection="1">
      <alignment horizontal="center" vertical="center"/>
      <protection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Currency 4" xfId="108"/>
    <cellStyle name="Currency 5" xfId="109"/>
    <cellStyle name="Currency 6" xfId="110"/>
    <cellStyle name="Currency 7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Milliers [0]_3A_NumeratorReport_Option1_040611" xfId="122"/>
    <cellStyle name="Milliers_3A_NumeratorReport_Option1_040611" xfId="123"/>
    <cellStyle name="Monétaire [0]_3A_NumeratorReport_Option1_040611" xfId="124"/>
    <cellStyle name="Monétaire_3A_NumeratorReport_Option1_040611" xfId="125"/>
    <cellStyle name="Neutral" xfId="126"/>
    <cellStyle name="Normal 10" xfId="127"/>
    <cellStyle name="Normal 10 2" xfId="128"/>
    <cellStyle name="Normal 11" xfId="129"/>
    <cellStyle name="Normal 11 2" xfId="130"/>
    <cellStyle name="Normal 12" xfId="131"/>
    <cellStyle name="Normal 12 2" xfId="132"/>
    <cellStyle name="Normal 13" xfId="133"/>
    <cellStyle name="Normal 13 2" xfId="134"/>
    <cellStyle name="Normal 14" xfId="135"/>
    <cellStyle name="Normal 14 2" xfId="136"/>
    <cellStyle name="Normal 15" xfId="137"/>
    <cellStyle name="Normal 15 2" xfId="138"/>
    <cellStyle name="Normal 16" xfId="139"/>
    <cellStyle name="Normal 17 2" xfId="140"/>
    <cellStyle name="Normal 18 2" xfId="141"/>
    <cellStyle name="Normal 2" xfId="142"/>
    <cellStyle name="Normal 2 10" xfId="143"/>
    <cellStyle name="Normal 2 2" xfId="144"/>
    <cellStyle name="Normal 2 2 2" xfId="145"/>
    <cellStyle name="Normal 2 3" xfId="146"/>
    <cellStyle name="Normal 2 3 2" xfId="147"/>
    <cellStyle name="Normal 2 4" xfId="148"/>
    <cellStyle name="Normal 2 4 2" xfId="149"/>
    <cellStyle name="Normal 2 5" xfId="150"/>
    <cellStyle name="Normal 2 5 2" xfId="151"/>
    <cellStyle name="Normal 2 6" xfId="152"/>
    <cellStyle name="Normal 2 6 2" xfId="153"/>
    <cellStyle name="Normal 2 7" xfId="154"/>
    <cellStyle name="Normal 2 7 2" xfId="155"/>
    <cellStyle name="Normal 2 8" xfId="156"/>
    <cellStyle name="Normal 2 8 2" xfId="157"/>
    <cellStyle name="Normal 2 9" xfId="158"/>
    <cellStyle name="Normal 2 9 2" xfId="159"/>
    <cellStyle name="Normal 3" xfId="160"/>
    <cellStyle name="Normal 3 10" xfId="161"/>
    <cellStyle name="Normal 3 2" xfId="162"/>
    <cellStyle name="Normal 3 2 2" xfId="163"/>
    <cellStyle name="Normal 3 3" xfId="164"/>
    <cellStyle name="Normal 3 3 2" xfId="165"/>
    <cellStyle name="Normal 3 4" xfId="166"/>
    <cellStyle name="Normal 3 4 2" xfId="167"/>
    <cellStyle name="Normal 3 5" xfId="168"/>
    <cellStyle name="Normal 3 5 2" xfId="169"/>
    <cellStyle name="Normal 3 6" xfId="170"/>
    <cellStyle name="Normal 3 6 2" xfId="171"/>
    <cellStyle name="Normal 3 7" xfId="172"/>
    <cellStyle name="Normal 3 7 2" xfId="173"/>
    <cellStyle name="Normal 3 8" xfId="174"/>
    <cellStyle name="Normal 3 8 2" xfId="175"/>
    <cellStyle name="Normal 3 9" xfId="176"/>
    <cellStyle name="Normal 3 9 2" xfId="177"/>
    <cellStyle name="Normal 4" xfId="178"/>
    <cellStyle name="Normal 4 2" xfId="179"/>
    <cellStyle name="Normal 4 3" xfId="180"/>
    <cellStyle name="Normal 4 4" xfId="181"/>
    <cellStyle name="Normal 4 5" xfId="182"/>
    <cellStyle name="Normal 4 6" xfId="183"/>
    <cellStyle name="Normal 4 7" xfId="184"/>
    <cellStyle name="Normal 4 8" xfId="185"/>
    <cellStyle name="Normal 4 9" xfId="186"/>
    <cellStyle name="Normal 5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6 2" xfId="197"/>
    <cellStyle name="Normal 5 7" xfId="198"/>
    <cellStyle name="Normal 5 7 2" xfId="199"/>
    <cellStyle name="Normal 5 8" xfId="200"/>
    <cellStyle name="Normal 5 8 2" xfId="201"/>
    <cellStyle name="Normal 5 9" xfId="202"/>
    <cellStyle name="Normal 6" xfId="203"/>
    <cellStyle name="Normal 6 2" xfId="204"/>
    <cellStyle name="Normal 6 2 2" xfId="205"/>
    <cellStyle name="Normal 6 3" xfId="206"/>
    <cellStyle name="Normal 6 3 2" xfId="207"/>
    <cellStyle name="Normal 6 4" xfId="208"/>
    <cellStyle name="Normal 6 4 2" xfId="209"/>
    <cellStyle name="Normal 6 5" xfId="210"/>
    <cellStyle name="Normal 6 5 2" xfId="211"/>
    <cellStyle name="Normal 6 6" xfId="212"/>
    <cellStyle name="Normal 6 6 2" xfId="213"/>
    <cellStyle name="Normal 6 7" xfId="214"/>
    <cellStyle name="Normal 6 7 2" xfId="215"/>
    <cellStyle name="Normal 6 8" xfId="216"/>
    <cellStyle name="Normal 6 8 2" xfId="217"/>
    <cellStyle name="Normal 6 9" xfId="218"/>
    <cellStyle name="Normal 7" xfId="219"/>
    <cellStyle name="Normal 7 2" xfId="220"/>
    <cellStyle name="Normal 7 2 2" xfId="221"/>
    <cellStyle name="Normal 7 3" xfId="222"/>
    <cellStyle name="Normal 7 3 2" xfId="223"/>
    <cellStyle name="Normal 7 4" xfId="224"/>
    <cellStyle name="Normal 7 4 2" xfId="225"/>
    <cellStyle name="Normal 7 5" xfId="226"/>
    <cellStyle name="Normal 7 5 2" xfId="227"/>
    <cellStyle name="Normal 7 6" xfId="228"/>
    <cellStyle name="Normal 7 6 2" xfId="229"/>
    <cellStyle name="Normal 7 7" xfId="230"/>
    <cellStyle name="Normal 7 7 2" xfId="231"/>
    <cellStyle name="Normal 7 8" xfId="232"/>
    <cellStyle name="Normal 7 8 2" xfId="233"/>
    <cellStyle name="Normal 7 9" xfId="234"/>
    <cellStyle name="Normal 8" xfId="235"/>
    <cellStyle name="Normal 8 2" xfId="236"/>
    <cellStyle name="Normal 9" xfId="237"/>
    <cellStyle name="Normal 9 2" xfId="238"/>
    <cellStyle name="Normal_13.02.07" xfId="239"/>
    <cellStyle name="Normal_El.7.2" xfId="240"/>
    <cellStyle name="Normal_Sheet1_Справка № 1 Търговски портфейл" xfId="241"/>
    <cellStyle name="Normal_Spravki_kod" xfId="242"/>
    <cellStyle name="Normal_Баланс" xfId="243"/>
    <cellStyle name="Normal_Отч.парич.поток" xfId="244"/>
    <cellStyle name="Normal_Отч.прих-разх" xfId="245"/>
    <cellStyle name="Normal_Отч.собств.кап." xfId="246"/>
    <cellStyle name="Normal_Справка № 1 Търговски портфейл" xfId="247"/>
    <cellStyle name="Normal_Финансов отчет" xfId="248"/>
    <cellStyle name="Note" xfId="249"/>
    <cellStyle name="Note 10" xfId="250"/>
    <cellStyle name="Note 10 2" xfId="251"/>
    <cellStyle name="Note 11" xfId="252"/>
    <cellStyle name="Note 11 2" xfId="253"/>
    <cellStyle name="Note 12" xfId="254"/>
    <cellStyle name="Note 12 2" xfId="255"/>
    <cellStyle name="Note 13" xfId="256"/>
    <cellStyle name="Note 13 2" xfId="257"/>
    <cellStyle name="Note 14" xfId="258"/>
    <cellStyle name="Note 14 2" xfId="259"/>
    <cellStyle name="Note 15" xfId="260"/>
    <cellStyle name="Note 15 2" xfId="261"/>
    <cellStyle name="Note 16 2" xfId="262"/>
    <cellStyle name="Note 17 2" xfId="263"/>
    <cellStyle name="Note 2" xfId="264"/>
    <cellStyle name="Note 2 10" xfId="265"/>
    <cellStyle name="Note 2 10 2" xfId="266"/>
    <cellStyle name="Note 2 11" xfId="267"/>
    <cellStyle name="Note 2 11 2" xfId="268"/>
    <cellStyle name="Note 2 12" xfId="269"/>
    <cellStyle name="Note 2 2" xfId="270"/>
    <cellStyle name="Note 2 2 2" xfId="271"/>
    <cellStyle name="Note 2 3" xfId="272"/>
    <cellStyle name="Note 2 3 2" xfId="273"/>
    <cellStyle name="Note 2 4" xfId="274"/>
    <cellStyle name="Note 2 4 2" xfId="275"/>
    <cellStyle name="Note 2 5" xfId="276"/>
    <cellStyle name="Note 2 5 2" xfId="277"/>
    <cellStyle name="Note 2 6" xfId="278"/>
    <cellStyle name="Note 2 6 2" xfId="279"/>
    <cellStyle name="Note 2 7" xfId="280"/>
    <cellStyle name="Note 2 7 2" xfId="281"/>
    <cellStyle name="Note 2 8" xfId="282"/>
    <cellStyle name="Note 2 8 2" xfId="283"/>
    <cellStyle name="Note 2 9" xfId="284"/>
    <cellStyle name="Note 2 9 2" xfId="285"/>
    <cellStyle name="Note 3" xfId="286"/>
    <cellStyle name="Note 3 2" xfId="287"/>
    <cellStyle name="Note 4" xfId="288"/>
    <cellStyle name="Note 4 10" xfId="289"/>
    <cellStyle name="Note 4 2" xfId="290"/>
    <cellStyle name="Note 4 2 2" xfId="291"/>
    <cellStyle name="Note 4 3" xfId="292"/>
    <cellStyle name="Note 4 3 2" xfId="293"/>
    <cellStyle name="Note 4 4" xfId="294"/>
    <cellStyle name="Note 4 4 2" xfId="295"/>
    <cellStyle name="Note 4 5" xfId="296"/>
    <cellStyle name="Note 4 5 2" xfId="297"/>
    <cellStyle name="Note 4 6" xfId="298"/>
    <cellStyle name="Note 4 6 2" xfId="299"/>
    <cellStyle name="Note 4 7" xfId="300"/>
    <cellStyle name="Note 4 7 2" xfId="301"/>
    <cellStyle name="Note 4 8" xfId="302"/>
    <cellStyle name="Note 4 8 2" xfId="303"/>
    <cellStyle name="Note 4 9" xfId="304"/>
    <cellStyle name="Note 4 9 2" xfId="305"/>
    <cellStyle name="Note 5" xfId="306"/>
    <cellStyle name="Note 5 10" xfId="307"/>
    <cellStyle name="Note 5 2" xfId="308"/>
    <cellStyle name="Note 5 2 2" xfId="309"/>
    <cellStyle name="Note 5 3" xfId="310"/>
    <cellStyle name="Note 5 3 2" xfId="311"/>
    <cellStyle name="Note 5 4" xfId="312"/>
    <cellStyle name="Note 5 4 2" xfId="313"/>
    <cellStyle name="Note 5 5" xfId="314"/>
    <cellStyle name="Note 5 5 2" xfId="315"/>
    <cellStyle name="Note 5 6" xfId="316"/>
    <cellStyle name="Note 5 6 2" xfId="317"/>
    <cellStyle name="Note 5 7" xfId="318"/>
    <cellStyle name="Note 5 7 2" xfId="319"/>
    <cellStyle name="Note 5 8" xfId="320"/>
    <cellStyle name="Note 5 8 2" xfId="321"/>
    <cellStyle name="Note 5 9" xfId="322"/>
    <cellStyle name="Note 5 9 2" xfId="323"/>
    <cellStyle name="Note 6" xfId="324"/>
    <cellStyle name="Note 6 2" xfId="325"/>
    <cellStyle name="Note 6 2 2" xfId="326"/>
    <cellStyle name="Note 6 3" xfId="327"/>
    <cellStyle name="Note 6 3 2" xfId="328"/>
    <cellStyle name="Note 6 4" xfId="329"/>
    <cellStyle name="Note 6 4 2" xfId="330"/>
    <cellStyle name="Note 6 5" xfId="331"/>
    <cellStyle name="Note 6 5 2" xfId="332"/>
    <cellStyle name="Note 6 6" xfId="333"/>
    <cellStyle name="Note 6 6 2" xfId="334"/>
    <cellStyle name="Note 6 7" xfId="335"/>
    <cellStyle name="Note 6 7 2" xfId="336"/>
    <cellStyle name="Note 6 8" xfId="337"/>
    <cellStyle name="Note 6 8 2" xfId="338"/>
    <cellStyle name="Note 6 9" xfId="339"/>
    <cellStyle name="Note 7" xfId="340"/>
    <cellStyle name="Note 7 2" xfId="341"/>
    <cellStyle name="Note 7 2 2" xfId="342"/>
    <cellStyle name="Note 7 3" xfId="343"/>
    <cellStyle name="Note 7 3 2" xfId="344"/>
    <cellStyle name="Note 7 4" xfId="345"/>
    <cellStyle name="Note 7 4 2" xfId="346"/>
    <cellStyle name="Note 7 5" xfId="347"/>
    <cellStyle name="Note 7 5 2" xfId="348"/>
    <cellStyle name="Note 7 6" xfId="349"/>
    <cellStyle name="Note 7 6 2" xfId="350"/>
    <cellStyle name="Note 7 7" xfId="351"/>
    <cellStyle name="Note 7 7 2" xfId="352"/>
    <cellStyle name="Note 7 8" xfId="353"/>
    <cellStyle name="Note 7 8 2" xfId="354"/>
    <cellStyle name="Note 7 9" xfId="355"/>
    <cellStyle name="Note 8" xfId="356"/>
    <cellStyle name="Note 8 2" xfId="357"/>
    <cellStyle name="Note 8 2 2" xfId="358"/>
    <cellStyle name="Note 8 3" xfId="359"/>
    <cellStyle name="Note 8 3 2" xfId="360"/>
    <cellStyle name="Note 8 4" xfId="361"/>
    <cellStyle name="Note 8 4 2" xfId="362"/>
    <cellStyle name="Note 8 5" xfId="363"/>
    <cellStyle name="Note 8 5 2" xfId="364"/>
    <cellStyle name="Note 8 6" xfId="365"/>
    <cellStyle name="Note 8 6 2" xfId="366"/>
    <cellStyle name="Note 8 7" xfId="367"/>
    <cellStyle name="Note 8 7 2" xfId="368"/>
    <cellStyle name="Note 8 8" xfId="369"/>
    <cellStyle name="Note 8 8 2" xfId="370"/>
    <cellStyle name="Note 8 9" xfId="371"/>
    <cellStyle name="Note 9" xfId="372"/>
    <cellStyle name="Note 9 2" xfId="373"/>
    <cellStyle name="Output" xfId="374"/>
    <cellStyle name="Percent" xfId="375"/>
    <cellStyle name="Percent 10" xfId="376"/>
    <cellStyle name="Percent 10 2" xfId="377"/>
    <cellStyle name="Percent 11" xfId="378"/>
    <cellStyle name="Percent 11 2" xfId="379"/>
    <cellStyle name="Percent 12" xfId="380"/>
    <cellStyle name="Percent 12 2" xfId="381"/>
    <cellStyle name="Percent 13" xfId="382"/>
    <cellStyle name="Percent 13 2" xfId="383"/>
    <cellStyle name="Percent 14" xfId="384"/>
    <cellStyle name="Percent 14 2" xfId="385"/>
    <cellStyle name="Percent 2" xfId="386"/>
    <cellStyle name="Percent 2 10" xfId="387"/>
    <cellStyle name="Percent 2 10 2" xfId="388"/>
    <cellStyle name="Percent 2 11" xfId="389"/>
    <cellStyle name="Percent 2 11 2" xfId="390"/>
    <cellStyle name="Percent 2 2" xfId="391"/>
    <cellStyle name="Percent 2 2 2" xfId="392"/>
    <cellStyle name="Percent 2 3" xfId="393"/>
    <cellStyle name="Percent 2 3 2" xfId="394"/>
    <cellStyle name="Percent 2 4" xfId="395"/>
    <cellStyle name="Percent 2 4 2" xfId="396"/>
    <cellStyle name="Percent 2 5" xfId="397"/>
    <cellStyle name="Percent 2 5 2" xfId="398"/>
    <cellStyle name="Percent 2 6" xfId="399"/>
    <cellStyle name="Percent 2 6 2" xfId="400"/>
    <cellStyle name="Percent 2 7" xfId="401"/>
    <cellStyle name="Percent 2 7 2" xfId="402"/>
    <cellStyle name="Percent 2 8" xfId="403"/>
    <cellStyle name="Percent 2 8 2" xfId="404"/>
    <cellStyle name="Percent 2 9" xfId="405"/>
    <cellStyle name="Percent 2 9 2" xfId="406"/>
    <cellStyle name="Percent 3" xfId="407"/>
    <cellStyle name="Percent 3 2" xfId="408"/>
    <cellStyle name="Percent 4" xfId="409"/>
    <cellStyle name="Percent 4 10" xfId="410"/>
    <cellStyle name="Percent 4 2" xfId="411"/>
    <cellStyle name="Percent 4 2 2" xfId="412"/>
    <cellStyle name="Percent 4 3" xfId="413"/>
    <cellStyle name="Percent 4 3 2" xfId="414"/>
    <cellStyle name="Percent 4 4" xfId="415"/>
    <cellStyle name="Percent 4 4 2" xfId="416"/>
    <cellStyle name="Percent 4 5" xfId="417"/>
    <cellStyle name="Percent 4 5 2" xfId="418"/>
    <cellStyle name="Percent 4 6" xfId="419"/>
    <cellStyle name="Percent 4 6 2" xfId="420"/>
    <cellStyle name="Percent 4 7" xfId="421"/>
    <cellStyle name="Percent 4 7 2" xfId="422"/>
    <cellStyle name="Percent 4 8" xfId="423"/>
    <cellStyle name="Percent 4 8 2" xfId="424"/>
    <cellStyle name="Percent 4 9" xfId="425"/>
    <cellStyle name="Percent 4 9 2" xfId="426"/>
    <cellStyle name="Percent 5" xfId="427"/>
    <cellStyle name="Percent 5 2" xfId="428"/>
    <cellStyle name="Percent 5 2 2" xfId="429"/>
    <cellStyle name="Percent 5 3" xfId="430"/>
    <cellStyle name="Percent 5 3 2" xfId="431"/>
    <cellStyle name="Percent 5 4" xfId="432"/>
    <cellStyle name="Percent 5 4 2" xfId="433"/>
    <cellStyle name="Percent 5 5" xfId="434"/>
    <cellStyle name="Percent 5 5 2" xfId="435"/>
    <cellStyle name="Percent 5 6" xfId="436"/>
    <cellStyle name="Percent 5 6 2" xfId="437"/>
    <cellStyle name="Percent 5 7" xfId="438"/>
    <cellStyle name="Percent 5 7 2" xfId="439"/>
    <cellStyle name="Percent 5 8" xfId="440"/>
    <cellStyle name="Percent 5 8 2" xfId="441"/>
    <cellStyle name="Percent 5 9" xfId="442"/>
    <cellStyle name="Percent 6" xfId="443"/>
    <cellStyle name="Percent 6 2" xfId="444"/>
    <cellStyle name="Percent 6 2 2" xfId="445"/>
    <cellStyle name="Percent 6 3" xfId="446"/>
    <cellStyle name="Percent 6 3 2" xfId="447"/>
    <cellStyle name="Percent 6 4" xfId="448"/>
    <cellStyle name="Percent 6 4 2" xfId="449"/>
    <cellStyle name="Percent 6 5" xfId="450"/>
    <cellStyle name="Percent 6 5 2" xfId="451"/>
    <cellStyle name="Percent 6 6" xfId="452"/>
    <cellStyle name="Percent 6 6 2" xfId="453"/>
    <cellStyle name="Percent 6 7" xfId="454"/>
    <cellStyle name="Percent 6 7 2" xfId="455"/>
    <cellStyle name="Percent 6 8" xfId="456"/>
    <cellStyle name="Percent 6 8 2" xfId="457"/>
    <cellStyle name="Percent 6 9" xfId="458"/>
    <cellStyle name="Percent 7" xfId="459"/>
    <cellStyle name="Percent 7 2" xfId="460"/>
    <cellStyle name="Percent 7 2 2" xfId="461"/>
    <cellStyle name="Percent 7 3" xfId="462"/>
    <cellStyle name="Percent 7 3 2" xfId="463"/>
    <cellStyle name="Percent 7 4" xfId="464"/>
    <cellStyle name="Percent 7 4 2" xfId="465"/>
    <cellStyle name="Percent 7 5" xfId="466"/>
    <cellStyle name="Percent 7 5 2" xfId="467"/>
    <cellStyle name="Percent 7 6" xfId="468"/>
    <cellStyle name="Percent 7 6 2" xfId="469"/>
    <cellStyle name="Percent 7 7" xfId="470"/>
    <cellStyle name="Percent 7 7 2" xfId="471"/>
    <cellStyle name="Percent 7 8" xfId="472"/>
    <cellStyle name="Percent 7 8 2" xfId="473"/>
    <cellStyle name="Percent 7 9" xfId="474"/>
    <cellStyle name="Percent 8" xfId="475"/>
    <cellStyle name="Percent 8 2" xfId="476"/>
    <cellStyle name="Percent 9" xfId="477"/>
    <cellStyle name="Percent 9 2" xfId="478"/>
    <cellStyle name="Title" xfId="479"/>
    <cellStyle name="Total" xfId="480"/>
    <cellStyle name="Warning Text" xfId="48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44927</v>
      </c>
    </row>
    <row r="7" spans="2:3" ht="15.75">
      <c r="B7" s="24" t="s">
        <v>234</v>
      </c>
      <c r="C7" s="263">
        <v>45291</v>
      </c>
    </row>
    <row r="8" spans="2:3" ht="15.75">
      <c r="B8" s="24" t="s">
        <v>235</v>
      </c>
      <c r="C8" s="263">
        <v>45383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1486</v>
      </c>
    </row>
    <row r="12" spans="2:3" ht="15.75">
      <c r="B12" s="24" t="s">
        <v>238</v>
      </c>
      <c r="C12" s="264" t="s">
        <v>1487</v>
      </c>
    </row>
    <row r="13" spans="2:3" ht="15.75">
      <c r="B13" s="24" t="s">
        <v>239</v>
      </c>
      <c r="C13" s="264" t="s">
        <v>1488</v>
      </c>
    </row>
    <row r="14" spans="2:3" ht="15.75">
      <c r="B14" s="24" t="s">
        <v>240</v>
      </c>
      <c r="C14" s="264" t="s">
        <v>1489</v>
      </c>
    </row>
    <row r="15" spans="2:3" ht="15.75">
      <c r="B15" s="24" t="s">
        <v>241</v>
      </c>
      <c r="C15" s="264" t="s">
        <v>1489</v>
      </c>
    </row>
    <row r="16" spans="2:3" ht="15.75">
      <c r="B16" s="27" t="s">
        <v>242</v>
      </c>
      <c r="C16" s="265" t="s">
        <v>1490</v>
      </c>
    </row>
    <row r="17" spans="2:3" ht="15.75">
      <c r="B17" s="27" t="s">
        <v>243</v>
      </c>
      <c r="C17" s="486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1492</v>
      </c>
    </row>
    <row r="21" spans="2:3" ht="15.75">
      <c r="B21" s="24" t="s">
        <v>238</v>
      </c>
      <c r="C21" s="264" t="s">
        <v>1493</v>
      </c>
    </row>
    <row r="22" spans="2:3" ht="15.75">
      <c r="B22" s="24" t="s">
        <v>239</v>
      </c>
      <c r="C22" s="264" t="s">
        <v>1494</v>
      </c>
    </row>
    <row r="23" spans="2:3" ht="15.75">
      <c r="B23" s="24" t="s">
        <v>246</v>
      </c>
      <c r="C23" s="264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1497</v>
      </c>
    </row>
    <row r="27" spans="2:3" ht="15.75">
      <c r="B27" s="27" t="s">
        <v>249</v>
      </c>
      <c r="C27" s="265" t="s">
        <v>1496</v>
      </c>
    </row>
    <row r="28" spans="2:3" ht="15.75">
      <c r="B28" s="27" t="s">
        <v>242</v>
      </c>
      <c r="C28" s="265" t="s">
        <v>1490</v>
      </c>
    </row>
    <row r="29" spans="2:3" ht="15.75">
      <c r="B29" s="27" t="s">
        <v>243</v>
      </c>
      <c r="C29" s="486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2" t="s">
        <v>1365</v>
      </c>
      <c r="C35" s="551" t="s">
        <v>1350</v>
      </c>
    </row>
    <row r="36" spans="2:3" ht="15.75">
      <c r="B36" s="552" t="s">
        <v>1377</v>
      </c>
      <c r="C36" s="551" t="s">
        <v>955</v>
      </c>
    </row>
    <row r="37" spans="2:3" ht="15.75">
      <c r="B37" s="552" t="s">
        <v>1426</v>
      </c>
      <c r="C37" s="551" t="s">
        <v>1375</v>
      </c>
    </row>
    <row r="38" spans="2:3" ht="15.75">
      <c r="B38" s="552" t="s">
        <v>1378</v>
      </c>
      <c r="C38" s="551" t="s">
        <v>1376</v>
      </c>
    </row>
    <row r="39" spans="2:3" ht="31.5">
      <c r="B39" s="552" t="s">
        <v>1379</v>
      </c>
      <c r="C39" s="551" t="s">
        <v>1417</v>
      </c>
    </row>
    <row r="40" spans="2:3" ht="15.75">
      <c r="B40" s="552" t="s">
        <v>1380</v>
      </c>
      <c r="C40" s="553" t="s">
        <v>252</v>
      </c>
    </row>
    <row r="41" spans="2:3" ht="15.75">
      <c r="B41" s="552" t="s">
        <v>1381</v>
      </c>
      <c r="C41" s="554" t="s">
        <v>253</v>
      </c>
    </row>
    <row r="42" spans="2:3" ht="15.75">
      <c r="B42" s="552" t="s">
        <v>1382</v>
      </c>
      <c r="C42" s="554" t="s">
        <v>256</v>
      </c>
    </row>
    <row r="43" spans="2:3" ht="15.75">
      <c r="B43" s="552" t="s">
        <v>1383</v>
      </c>
      <c r="C43" s="554" t="s">
        <v>1471</v>
      </c>
    </row>
    <row r="44" spans="2:3" ht="63">
      <c r="B44" s="552" t="s">
        <v>1384</v>
      </c>
      <c r="C44" s="555" t="s">
        <v>948</v>
      </c>
    </row>
    <row r="45" spans="2:3" ht="31.5">
      <c r="B45" s="552" t="s">
        <v>1385</v>
      </c>
      <c r="C45" s="555" t="s">
        <v>1345</v>
      </c>
    </row>
    <row r="46" spans="2:3" ht="31.5">
      <c r="B46" s="552" t="s">
        <v>1431</v>
      </c>
      <c r="C46" s="555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59" t="s">
        <v>1471</v>
      </c>
      <c r="C2" s="659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59" t="str">
        <f>CONCATENATE("на ",UPPER(dfName))</f>
        <v>на НДФ КОНКОРД ФОНД 7 - САУТ-ИЙСТ ЮРЪП</v>
      </c>
      <c r="C3" s="659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59" t="str">
        <f>CONCATENATE("към ",TEXT(EndDate,"dd.mm.yyyy")," г.")</f>
        <v>към 31.12.2023 г.</v>
      </c>
      <c r="C4" s="659"/>
      <c r="D4" s="74" t="s">
        <v>914</v>
      </c>
      <c r="E4" s="221">
        <f>ReportedCompletionDate</f>
        <v>45383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Ирена Георгиева</v>
      </c>
      <c r="F5" s="64"/>
      <c r="I5" s="63"/>
    </row>
    <row r="6" spans="4:9" s="59" customFormat="1" ht="15.75">
      <c r="D6" s="74" t="s">
        <v>250</v>
      </c>
      <c r="E6" s="76" t="str">
        <f>udManager</f>
        <v>Наталия Петрова, Николай Механджийски</v>
      </c>
      <c r="F6" s="67"/>
      <c r="G6" s="67"/>
      <c r="H6" s="69"/>
      <c r="I6" s="69"/>
    </row>
    <row r="8" spans="1:6" ht="63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3"/>
      <c r="B10" s="53"/>
      <c r="C10" s="574"/>
      <c r="D10" s="303"/>
      <c r="E10" s="303"/>
      <c r="F10" s="613">
        <f>E10/'1-SB'!$C$47</f>
        <v>0</v>
      </c>
    </row>
    <row r="11" spans="1:6" ht="15.75">
      <c r="A11" s="303"/>
      <c r="B11" s="53"/>
      <c r="C11" s="574"/>
      <c r="D11" s="303"/>
      <c r="E11" s="303"/>
      <c r="F11" s="613">
        <f>E11/'1-SB'!$C$47</f>
        <v>0</v>
      </c>
    </row>
    <row r="12" spans="1:6" ht="15.75">
      <c r="A12" s="303"/>
      <c r="B12" s="53"/>
      <c r="C12" s="574"/>
      <c r="D12" s="303"/>
      <c r="E12" s="303"/>
      <c r="F12" s="613">
        <f>E12/'1-SB'!$C$47</f>
        <v>0</v>
      </c>
    </row>
    <row r="13" spans="1:6" ht="15.75">
      <c r="A13" s="303"/>
      <c r="B13" s="53"/>
      <c r="C13" s="574"/>
      <c r="D13" s="303"/>
      <c r="E13" s="303"/>
      <c r="F13" s="613">
        <f>E13/'1-SB'!$C$47</f>
        <v>0</v>
      </c>
    </row>
    <row r="14" spans="1:6" ht="15.75">
      <c r="A14" s="303"/>
      <c r="B14" s="53"/>
      <c r="C14" s="574"/>
      <c r="D14" s="303"/>
      <c r="E14" s="303"/>
      <c r="F14" s="613">
        <f>E14/'1-SB'!$C$47</f>
        <v>0</v>
      </c>
    </row>
    <row r="15" spans="1:6" ht="15.75">
      <c r="A15" s="303"/>
      <c r="B15" s="53"/>
      <c r="C15" s="574"/>
      <c r="D15" s="303"/>
      <c r="E15" s="303"/>
      <c r="F15" s="613">
        <f>E15/'1-SB'!$C$47</f>
        <v>0</v>
      </c>
    </row>
    <row r="16" spans="1:6" ht="15.75">
      <c r="A16" s="303"/>
      <c r="B16" s="53"/>
      <c r="C16" s="574"/>
      <c r="D16" s="303"/>
      <c r="E16" s="303"/>
      <c r="F16" s="613">
        <f>E16/'1-SB'!$C$47</f>
        <v>0</v>
      </c>
    </row>
    <row r="17" spans="1:6" ht="15.75">
      <c r="A17" s="303"/>
      <c r="B17" s="53"/>
      <c r="C17" s="574"/>
      <c r="D17" s="303"/>
      <c r="E17" s="303"/>
      <c r="F17" s="613">
        <f>E17/'1-SB'!$C$47</f>
        <v>0</v>
      </c>
    </row>
    <row r="18" spans="1:6" ht="15.75">
      <c r="A18" s="303"/>
      <c r="B18" s="53"/>
      <c r="C18" s="574"/>
      <c r="D18" s="303"/>
      <c r="E18" s="228"/>
      <c r="F18" s="613">
        <f>E18/'1-SB'!$C$47</f>
        <v>0</v>
      </c>
    </row>
    <row r="19" spans="1:6" ht="15.75">
      <c r="A19" s="303"/>
      <c r="B19" s="53"/>
      <c r="C19" s="574"/>
      <c r="D19" s="303"/>
      <c r="E19" s="228"/>
      <c r="F19" s="613">
        <f>E19/'1-SB'!$C$47</f>
        <v>0</v>
      </c>
    </row>
    <row r="20" spans="1:6" ht="15.75">
      <c r="A20" s="303"/>
      <c r="B20" s="53"/>
      <c r="C20" s="574"/>
      <c r="D20" s="303"/>
      <c r="E20" s="303"/>
      <c r="F20" s="613">
        <f>E20/'1-SB'!$C$47</f>
        <v>0</v>
      </c>
    </row>
    <row r="21" spans="1:6" ht="15.75">
      <c r="A21" s="303"/>
      <c r="B21" s="53"/>
      <c r="C21" s="574"/>
      <c r="D21" s="303"/>
      <c r="E21" s="303"/>
      <c r="F21" s="613">
        <f>E21/'1-SB'!$C$47</f>
        <v>0</v>
      </c>
    </row>
    <row r="22" spans="1:6" ht="15.75">
      <c r="A22" s="303"/>
      <c r="B22" s="53"/>
      <c r="C22" s="574"/>
      <c r="D22" s="303"/>
      <c r="E22" s="303"/>
      <c r="F22" s="613">
        <f>E22/'1-SB'!$C$47</f>
        <v>0</v>
      </c>
    </row>
    <row r="23" spans="1:6" ht="15.75">
      <c r="A23" s="303"/>
      <c r="B23" s="53"/>
      <c r="C23" s="574"/>
      <c r="D23" s="303"/>
      <c r="E23" s="303"/>
      <c r="F23" s="613">
        <f>E23/'1-SB'!$C$47</f>
        <v>0</v>
      </c>
    </row>
    <row r="24" spans="1:6" ht="15.75">
      <c r="A24" s="303"/>
      <c r="B24" s="53"/>
      <c r="C24" s="574"/>
      <c r="D24" s="303"/>
      <c r="E24" s="303"/>
      <c r="F24" s="613">
        <f>E24/'1-SB'!$C$47</f>
        <v>0</v>
      </c>
    </row>
    <row r="25" spans="1:6" ht="15.75">
      <c r="A25" s="303"/>
      <c r="B25" s="53"/>
      <c r="C25" s="574"/>
      <c r="D25" s="303"/>
      <c r="E25" s="303"/>
      <c r="F25" s="613">
        <f>E25/'1-SB'!$C$47</f>
        <v>0</v>
      </c>
    </row>
    <row r="26" spans="1:6" ht="15.75">
      <c r="A26" s="303"/>
      <c r="B26" s="53"/>
      <c r="C26" s="574"/>
      <c r="D26" s="303"/>
      <c r="E26" s="303"/>
      <c r="F26" s="613">
        <f>E26/'1-SB'!$C$47</f>
        <v>0</v>
      </c>
    </row>
    <row r="27" spans="1:6" ht="15.75">
      <c r="A27" s="303"/>
      <c r="B27" s="53"/>
      <c r="C27" s="574"/>
      <c r="D27" s="303"/>
      <c r="E27" s="303"/>
      <c r="F27" s="613">
        <f>E27/'1-SB'!$C$47</f>
        <v>0</v>
      </c>
    </row>
    <row r="28" spans="1:6" ht="15.75">
      <c r="A28" s="303"/>
      <c r="B28" s="53"/>
      <c r="C28" s="574"/>
      <c r="D28" s="303"/>
      <c r="E28" s="303"/>
      <c r="F28" s="613">
        <f>E28/'1-SB'!$C$47</f>
        <v>0</v>
      </c>
    </row>
    <row r="29" spans="1:6" ht="15.75">
      <c r="A29" s="305"/>
      <c r="B29" s="289"/>
      <c r="C29" s="574"/>
      <c r="D29" s="305"/>
      <c r="E29" s="305"/>
      <c r="F29" s="614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0">
      <selection activeCell="C26" sqref="C2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4" t="s">
        <v>948</v>
      </c>
      <c r="B2" s="694"/>
      <c r="C2" s="694"/>
      <c r="D2" s="694"/>
      <c r="E2" s="694"/>
      <c r="F2" s="694"/>
      <c r="G2" s="64"/>
      <c r="H2" s="64"/>
      <c r="I2" s="64"/>
      <c r="J2" s="41"/>
      <c r="K2" s="63"/>
      <c r="L2" s="63"/>
    </row>
    <row r="3" spans="1:12" s="59" customFormat="1" ht="15.75">
      <c r="A3" s="696" t="str">
        <f>CONCATENATE("на ",UPPER(dfName))</f>
        <v>на НДФ КОНКОРД ФОНД 7 - САУТ-ИЙСТ ЮРЪП</v>
      </c>
      <c r="B3" s="696"/>
      <c r="C3" s="696"/>
      <c r="D3" s="696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6" t="str">
        <f>CONCATENATE("към ",TEXT(EndDate,"dd.mm.yyyy")," г.")</f>
        <v>към 31.12.2023 г.</v>
      </c>
      <c r="B4" s="696"/>
      <c r="C4" s="696"/>
      <c r="D4" s="696"/>
      <c r="E4" s="74" t="s">
        <v>914</v>
      </c>
      <c r="F4" s="221">
        <f>ReportedCompletionDate</f>
        <v>45383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Ирена Георгиева</v>
      </c>
      <c r="G5" s="64"/>
      <c r="J5" s="63"/>
    </row>
    <row r="6" spans="5:10" s="59" customFormat="1" ht="15.75">
      <c r="E6" s="74" t="s">
        <v>250</v>
      </c>
      <c r="F6" s="76" t="str">
        <f>udManager</f>
        <v>Наталия Петрова, Николай Механджийски</v>
      </c>
      <c r="G6" s="67"/>
      <c r="H6" s="67"/>
      <c r="I6" s="69"/>
      <c r="J6" s="69"/>
    </row>
    <row r="8" s="541" customFormat="1" ht="15.75"/>
    <row r="9" s="541" customFormat="1" ht="15.75"/>
    <row r="10" spans="1:7" s="541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1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1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1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1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1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1" customFormat="1" ht="15.75"/>
    <row r="113" s="541" customFormat="1" ht="15.75"/>
    <row r="114" s="541" customFormat="1" ht="15.75"/>
    <row r="115" s="541" customFormat="1" ht="15.75"/>
    <row r="116" spans="2:7" s="541" customFormat="1" ht="15.75">
      <c r="B116" s="587" t="s">
        <v>951</v>
      </c>
      <c r="C116" s="695" t="s">
        <v>979</v>
      </c>
      <c r="D116" s="695"/>
      <c r="E116" s="695"/>
      <c r="F116" s="695"/>
      <c r="G116" s="695"/>
    </row>
    <row r="117" spans="3:7" s="541" customFormat="1" ht="15.75">
      <c r="C117" s="695"/>
      <c r="D117" s="695"/>
      <c r="E117" s="695"/>
      <c r="F117" s="695"/>
      <c r="G117" s="695"/>
    </row>
    <row r="118" spans="3:7" s="541" customFormat="1" ht="15.75">
      <c r="C118" s="695"/>
      <c r="D118" s="695"/>
      <c r="E118" s="695"/>
      <c r="F118" s="695"/>
      <c r="G118" s="695"/>
    </row>
    <row r="119" spans="3:7" s="541" customFormat="1" ht="15.75">
      <c r="C119" s="695"/>
      <c r="D119" s="695"/>
      <c r="E119" s="695"/>
      <c r="F119" s="695"/>
      <c r="G119" s="695"/>
    </row>
    <row r="120" s="541" customFormat="1" ht="15.75">
      <c r="A120" s="542" t="s">
        <v>1336</v>
      </c>
    </row>
    <row r="121" spans="1:7" s="541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1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1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4" t="s">
        <v>1345</v>
      </c>
      <c r="B2" s="694"/>
      <c r="C2" s="694"/>
      <c r="D2" s="694"/>
      <c r="E2" s="694"/>
      <c r="F2" s="302"/>
      <c r="G2" s="64"/>
      <c r="H2" s="64"/>
      <c r="I2" s="64"/>
      <c r="J2" s="41"/>
      <c r="K2" s="63"/>
      <c r="L2" s="63"/>
    </row>
    <row r="3" spans="1:12" s="59" customFormat="1" ht="15.75">
      <c r="A3" s="659" t="str">
        <f>CONCATENATE("на ",UPPER(dfName))</f>
        <v>на НДФ КОНКОРД ФОНД 7 - САУТ-ИЙСТ ЮРЪП</v>
      </c>
      <c r="B3" s="659"/>
      <c r="C3" s="659"/>
      <c r="D3" s="659"/>
      <c r="E3" s="659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7" t="str">
        <f>CONCATENATE("към ",TEXT(EndDate,"dd.mm.yyyy")," г.")</f>
        <v>към 31.12.2023 г.</v>
      </c>
      <c r="B4" s="697"/>
      <c r="C4" s="697"/>
      <c r="D4" s="74" t="s">
        <v>914</v>
      </c>
      <c r="E4" s="221">
        <f>ReportedCompletionDate</f>
        <v>45383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Ирена Георгиева</v>
      </c>
      <c r="F5" s="64"/>
      <c r="I5" s="63"/>
    </row>
    <row r="6" spans="4:9" s="59" customFormat="1" ht="15.75">
      <c r="D6" s="74" t="s">
        <v>250</v>
      </c>
      <c r="E6" s="76" t="str">
        <f>udManager</f>
        <v>Наталия Петрова, Николай Механджийски</v>
      </c>
      <c r="F6" s="67"/>
      <c r="G6" s="67"/>
      <c r="H6" s="69"/>
      <c r="I6" s="69"/>
    </row>
    <row r="7" ht="16.5" thickBot="1"/>
    <row r="8" spans="1:5" s="541" customFormat="1" ht="15" customHeight="1">
      <c r="A8" s="698" t="s">
        <v>257</v>
      </c>
      <c r="B8" s="700" t="s">
        <v>259</v>
      </c>
      <c r="C8" s="271"/>
      <c r="D8" s="702" t="s">
        <v>953</v>
      </c>
      <c r="E8" s="700" t="s">
        <v>980</v>
      </c>
    </row>
    <row r="9" spans="1:5" s="541" customFormat="1" ht="108.75" customHeight="1">
      <c r="A9" s="699"/>
      <c r="B9" s="701"/>
      <c r="C9" s="278" t="s">
        <v>952</v>
      </c>
      <c r="D9" s="703"/>
      <c r="E9" s="704"/>
    </row>
    <row r="10" spans="1:5" s="541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1" customFormat="1" ht="15.75">
      <c r="A11" s="583"/>
      <c r="B11" s="272"/>
      <c r="C11" s="274"/>
      <c r="D11" s="273"/>
      <c r="E11" s="590"/>
    </row>
    <row r="12" spans="1:5" s="541" customFormat="1" ht="15.75">
      <c r="A12" s="584"/>
      <c r="B12" s="274"/>
      <c r="C12" s="274"/>
      <c r="D12" s="275"/>
      <c r="E12" s="591"/>
    </row>
    <row r="13" spans="1:5" s="541" customFormat="1" ht="15.75">
      <c r="A13" s="584"/>
      <c r="B13" s="274"/>
      <c r="C13" s="274"/>
      <c r="D13" s="275"/>
      <c r="E13" s="591"/>
    </row>
    <row r="14" spans="1:5" s="541" customFormat="1" ht="15.75">
      <c r="A14" s="584"/>
      <c r="B14" s="274"/>
      <c r="C14" s="274"/>
      <c r="D14" s="275"/>
      <c r="E14" s="591"/>
    </row>
    <row r="15" spans="1:5" s="541" customFormat="1" ht="15.75">
      <c r="A15" s="584"/>
      <c r="B15" s="276"/>
      <c r="C15" s="274"/>
      <c r="D15" s="275"/>
      <c r="E15" s="591"/>
    </row>
    <row r="16" spans="1:5" s="541" customFormat="1" ht="15.75">
      <c r="A16" s="584"/>
      <c r="B16" s="276"/>
      <c r="C16" s="274"/>
      <c r="D16" s="277"/>
      <c r="E16" s="592"/>
    </row>
    <row r="17" spans="1:5" s="541" customFormat="1" ht="15.75">
      <c r="A17" s="584"/>
      <c r="B17" s="276"/>
      <c r="C17" s="274"/>
      <c r="D17" s="277"/>
      <c r="E17" s="592"/>
    </row>
    <row r="18" spans="1:5" s="541" customFormat="1" ht="15.75">
      <c r="A18" s="584"/>
      <c r="B18" s="274"/>
      <c r="C18" s="274"/>
      <c r="D18" s="277"/>
      <c r="E18" s="592"/>
    </row>
    <row r="19" spans="1:5" s="541" customFormat="1" ht="15.75">
      <c r="A19" s="584"/>
      <c r="B19" s="274"/>
      <c r="C19" s="274"/>
      <c r="D19" s="277"/>
      <c r="E19" s="592"/>
    </row>
    <row r="20" spans="1:5" s="541" customFormat="1" ht="15.75">
      <c r="A20" s="584"/>
      <c r="B20" s="274"/>
      <c r="C20" s="274"/>
      <c r="D20" s="277"/>
      <c r="E20" s="592"/>
    </row>
    <row r="21" spans="1:5" s="541" customFormat="1" ht="15.75">
      <c r="A21" s="584"/>
      <c r="B21" s="274"/>
      <c r="C21" s="274"/>
      <c r="D21" s="277"/>
      <c r="E21" s="592"/>
    </row>
    <row r="22" spans="1:5" s="541" customFormat="1" ht="15.75">
      <c r="A22" s="584"/>
      <c r="B22" s="276"/>
      <c r="C22" s="274"/>
      <c r="D22" s="277"/>
      <c r="E22" s="592"/>
    </row>
    <row r="23" spans="1:5" s="541" customFormat="1" ht="15.75">
      <c r="A23" s="584"/>
      <c r="B23" s="276"/>
      <c r="C23" s="274"/>
      <c r="D23" s="277"/>
      <c r="E23" s="592"/>
    </row>
    <row r="24" spans="1:5" s="541" customFormat="1" ht="15.75">
      <c r="A24" s="584"/>
      <c r="B24" s="276"/>
      <c r="C24" s="274"/>
      <c r="D24" s="277"/>
      <c r="E24" s="592"/>
    </row>
    <row r="25" spans="1:5" s="541" customFormat="1" ht="15.75">
      <c r="A25" s="584"/>
      <c r="B25" s="274"/>
      <c r="C25" s="274"/>
      <c r="D25" s="277"/>
      <c r="E25" s="592"/>
    </row>
    <row r="26" spans="1:5" s="541" customFormat="1" ht="15.75">
      <c r="A26" s="584"/>
      <c r="B26" s="274"/>
      <c r="C26" s="274"/>
      <c r="D26" s="277"/>
      <c r="E26" s="592"/>
    </row>
    <row r="27" spans="1:5" s="541" customFormat="1" ht="15.75">
      <c r="A27" s="584"/>
      <c r="B27" s="274"/>
      <c r="C27" s="274"/>
      <c r="D27" s="277"/>
      <c r="E27" s="592"/>
    </row>
    <row r="28" spans="1:5" s="541" customFormat="1" ht="15.75">
      <c r="A28" s="584"/>
      <c r="B28" s="274"/>
      <c r="C28" s="274"/>
      <c r="D28" s="277"/>
      <c r="E28" s="592"/>
    </row>
    <row r="29" spans="1:5" s="541" customFormat="1" ht="15.75">
      <c r="A29" s="584"/>
      <c r="B29" s="276"/>
      <c r="C29" s="274"/>
      <c r="D29" s="277"/>
      <c r="E29" s="592"/>
    </row>
    <row r="30" spans="1:5" s="541" customFormat="1" ht="15.75">
      <c r="A30" s="584"/>
      <c r="B30" s="276"/>
      <c r="C30" s="274"/>
      <c r="D30" s="277"/>
      <c r="E30" s="592"/>
    </row>
    <row r="31" spans="1:5" s="541" customFormat="1" ht="15.75">
      <c r="A31" s="584"/>
      <c r="B31" s="276"/>
      <c r="C31" s="274"/>
      <c r="D31" s="277"/>
      <c r="E31" s="592"/>
    </row>
    <row r="32" spans="1:5" s="541" customFormat="1" ht="15.75">
      <c r="A32" s="584"/>
      <c r="B32" s="276"/>
      <c r="C32" s="274"/>
      <c r="D32" s="277"/>
      <c r="E32" s="592"/>
    </row>
    <row r="33" spans="1:5" s="541" customFormat="1" ht="15.75">
      <c r="A33" s="584"/>
      <c r="B33" s="276"/>
      <c r="C33" s="274"/>
      <c r="D33" s="277"/>
      <c r="E33" s="592"/>
    </row>
    <row r="34" spans="1:5" ht="15.75">
      <c r="A34" s="584"/>
      <c r="B34" s="276"/>
      <c r="C34" s="274"/>
      <c r="D34" s="277"/>
      <c r="E34" s="592"/>
    </row>
    <row r="35" spans="1:5" ht="15.75">
      <c r="A35" s="584"/>
      <c r="B35" s="276"/>
      <c r="C35" s="274"/>
      <c r="D35" s="277"/>
      <c r="E35" s="592"/>
    </row>
    <row r="36" spans="1:5" ht="15.75">
      <c r="A36" s="584"/>
      <c r="B36" s="276"/>
      <c r="C36" s="274"/>
      <c r="D36" s="277"/>
      <c r="E36" s="592"/>
    </row>
    <row r="37" spans="1:5" ht="15.75">
      <c r="A37" s="584"/>
      <c r="B37" s="276"/>
      <c r="C37" s="274"/>
      <c r="D37" s="277"/>
      <c r="E37" s="592"/>
    </row>
    <row r="38" spans="1:5" ht="15.75">
      <c r="A38" s="584"/>
      <c r="B38" s="276"/>
      <c r="C38" s="274"/>
      <c r="D38" s="277"/>
      <c r="E38" s="592"/>
    </row>
    <row r="39" spans="1:5" ht="15.75">
      <c r="A39" s="584"/>
      <c r="B39" s="276"/>
      <c r="C39" s="274"/>
      <c r="D39" s="277"/>
      <c r="E39" s="592"/>
    </row>
    <row r="40" spans="1:5" ht="15.75">
      <c r="A40" s="584"/>
      <c r="B40" s="276"/>
      <c r="C40" s="274"/>
      <c r="D40" s="277"/>
      <c r="E40" s="592"/>
    </row>
    <row r="41" spans="1:5" ht="15.75">
      <c r="A41" s="584"/>
      <c r="B41" s="276"/>
      <c r="C41" s="274"/>
      <c r="D41" s="277"/>
      <c r="E41" s="592"/>
    </row>
    <row r="42" spans="1:5" ht="15.75">
      <c r="A42" s="584"/>
      <c r="B42" s="276"/>
      <c r="C42" s="274"/>
      <c r="D42" s="277"/>
      <c r="E42" s="592"/>
    </row>
    <row r="43" spans="1:5" ht="15.75">
      <c r="A43" s="584"/>
      <c r="B43" s="276"/>
      <c r="C43" s="274"/>
      <c r="D43" s="277"/>
      <c r="E43" s="592"/>
    </row>
    <row r="44" spans="1:5" ht="15.75">
      <c r="A44" s="584"/>
      <c r="B44" s="276"/>
      <c r="C44" s="274"/>
      <c r="D44" s="277"/>
      <c r="E44" s="592"/>
    </row>
    <row r="45" spans="1:5" ht="15.75">
      <c r="A45" s="584"/>
      <c r="B45" s="276"/>
      <c r="C45" s="274"/>
      <c r="D45" s="277"/>
      <c r="E45" s="592"/>
    </row>
    <row r="46" spans="1:5" ht="15.75">
      <c r="A46" s="584"/>
      <c r="B46" s="276"/>
      <c r="C46" s="274"/>
      <c r="D46" s="277"/>
      <c r="E46" s="592"/>
    </row>
    <row r="47" spans="1:5" ht="15.75">
      <c r="A47" s="584"/>
      <c r="B47" s="276"/>
      <c r="C47" s="274"/>
      <c r="D47" s="277"/>
      <c r="E47" s="592"/>
    </row>
    <row r="48" spans="1:5" ht="15.75">
      <c r="A48" s="584"/>
      <c r="B48" s="276"/>
      <c r="C48" s="274"/>
      <c r="D48" s="277"/>
      <c r="E48" s="592"/>
    </row>
    <row r="49" spans="1:5" ht="15.75">
      <c r="A49" s="584"/>
      <c r="B49" s="276"/>
      <c r="C49" s="274"/>
      <c r="D49" s="277"/>
      <c r="E49" s="592"/>
    </row>
    <row r="50" spans="1:5" ht="15.75">
      <c r="A50" s="584"/>
      <c r="B50" s="276"/>
      <c r="C50" s="274"/>
      <c r="D50" s="277"/>
      <c r="E50" s="592"/>
    </row>
    <row r="51" spans="1:5" ht="15.75">
      <c r="A51" s="584"/>
      <c r="B51" s="276"/>
      <c r="C51" s="274"/>
      <c r="D51" s="277"/>
      <c r="E51" s="592"/>
    </row>
    <row r="52" spans="1:5" ht="15.75">
      <c r="A52" s="584"/>
      <c r="B52" s="276"/>
      <c r="C52" s="274"/>
      <c r="D52" s="277"/>
      <c r="E52" s="592"/>
    </row>
    <row r="53" spans="1:5" ht="15.75">
      <c r="A53" s="584"/>
      <c r="B53" s="276"/>
      <c r="C53" s="274"/>
      <c r="D53" s="277"/>
      <c r="E53" s="592"/>
    </row>
    <row r="54" spans="1:5" ht="15.75">
      <c r="A54" s="584"/>
      <c r="B54" s="276"/>
      <c r="C54" s="274"/>
      <c r="D54" s="277"/>
      <c r="E54" s="592"/>
    </row>
    <row r="55" spans="1:5" ht="15.75">
      <c r="A55" s="584"/>
      <c r="B55" s="276"/>
      <c r="C55" s="274"/>
      <c r="D55" s="277"/>
      <c r="E55" s="592"/>
    </row>
    <row r="56" spans="1:5" ht="15.75">
      <c r="A56" s="584"/>
      <c r="B56" s="276"/>
      <c r="C56" s="274"/>
      <c r="D56" s="277"/>
      <c r="E56" s="592"/>
    </row>
    <row r="57" spans="1:5" ht="15.75">
      <c r="A57" s="584"/>
      <c r="B57" s="276"/>
      <c r="C57" s="274"/>
      <c r="D57" s="277"/>
      <c r="E57" s="592"/>
    </row>
    <row r="58" spans="1:5" ht="15.75">
      <c r="A58" s="584"/>
      <c r="B58" s="276"/>
      <c r="C58" s="274"/>
      <c r="D58" s="277"/>
      <c r="E58" s="592"/>
    </row>
    <row r="59" spans="1:5" ht="15.75">
      <c r="A59" s="584"/>
      <c r="B59" s="276"/>
      <c r="C59" s="274"/>
      <c r="D59" s="277"/>
      <c r="E59" s="592"/>
    </row>
    <row r="60" spans="1:5" ht="15.7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21" sqref="G2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НДФ КОНКОРД ФОНД 7 - САУТ-ИЙСТ ЮРЪП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660"/>
      <c r="E4" s="660"/>
      <c r="F4" s="660"/>
      <c r="G4" s="660"/>
      <c r="H4" s="660"/>
    </row>
    <row r="5" spans="1:8" ht="15.75">
      <c r="A5" s="150"/>
      <c r="B5" s="150"/>
      <c r="C5" s="150"/>
      <c r="D5" s="150"/>
      <c r="F5" s="74" t="s">
        <v>914</v>
      </c>
      <c r="G5" s="536">
        <f>ReportedCompletionDate</f>
        <v>45383</v>
      </c>
      <c r="H5" s="537"/>
    </row>
    <row r="6" spans="1:7" ht="15.75">
      <c r="A6" s="150"/>
      <c r="B6" s="150"/>
      <c r="C6" s="150"/>
      <c r="D6" s="150"/>
      <c r="F6" s="488" t="s">
        <v>248</v>
      </c>
      <c r="G6" s="489" t="str">
        <f>authorName</f>
        <v>Ирена Георгиева</v>
      </c>
    </row>
    <row r="7" spans="5:8" ht="15.75">
      <c r="E7" s="141"/>
      <c r="F7" s="488" t="s">
        <v>250</v>
      </c>
      <c r="G7" s="490" t="str">
        <f>udManager</f>
        <v>Наталия Петрова, Николай Механджийски</v>
      </c>
      <c r="H7" s="538"/>
    </row>
    <row r="8" spans="1:6" ht="16.5" thickBot="1">
      <c r="A8" s="148"/>
      <c r="B8" s="148"/>
      <c r="C8" s="148"/>
      <c r="D8" s="148"/>
      <c r="E8" s="148"/>
      <c r="F8" s="148"/>
    </row>
    <row r="9" spans="1:8" s="541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41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41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tabSelected="1" zoomScale="85" zoomScaleNormal="85" zoomScaleSheetLayoutView="90" zoomScalePageLayoutView="0" workbookViewId="0" topLeftCell="A1">
      <selection activeCell="F19" sqref="D19:F19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НДФ КОНКОРД ФОНД 7 - САУТ-ИЙСТ ЮРЪП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01.01.2023 - 31.12.2023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80979210.37</v>
      </c>
      <c r="E11" s="344">
        <f>'1-SB'!D47</f>
        <v>78098043.68999998</v>
      </c>
      <c r="F11" s="342"/>
    </row>
    <row r="12" spans="2:6" ht="15.75">
      <c r="B12" s="338"/>
      <c r="C12" s="338" t="s">
        <v>1353</v>
      </c>
      <c r="D12" s="343">
        <f>'1-SB'!G47</f>
        <v>80979210.37</v>
      </c>
      <c r="E12" s="344">
        <f>'1-SB'!H47</f>
        <v>78098043.69000001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7933.279999999999</v>
      </c>
      <c r="E19" s="343">
        <f>'1-SB'!C25</f>
        <v>7933.28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7933.28</v>
      </c>
      <c r="E20" s="353">
        <f>'1-SB'!C22</f>
        <v>7933.28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62855000</v>
      </c>
      <c r="E26" s="357">
        <f>'1-SB'!G11</f>
        <v>62855000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12232550</v>
      </c>
      <c r="E27" s="357">
        <f>'1-SB'!G16</f>
        <v>12232550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5815346.75</v>
      </c>
      <c r="E28" s="357">
        <f>'1-SB'!G19+'1-SB'!G21</f>
        <v>5815346.75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0</v>
      </c>
      <c r="E29" s="357">
        <f>'1-SB'!G20+'1-SB'!G22</f>
        <v>0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80902896.75</v>
      </c>
      <c r="E30" s="359">
        <f>'1-SB'!G24</f>
        <v>80902896.75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4082640.62</v>
      </c>
      <c r="F41" s="360">
        <f>D41-E41</f>
        <v>-4082640.62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76313.62</v>
      </c>
      <c r="F44" s="360">
        <f>D44-E44</f>
        <v>-76313.62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76888636.47</v>
      </c>
      <c r="F47" s="360">
        <f>D47-E47</f>
        <v>-76888636.47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3" bestFit="1" customWidth="1"/>
    <col min="2" max="2" width="11.28125" style="543" bestFit="1" customWidth="1"/>
    <col min="3" max="3" width="11.00390625" style="543" bestFit="1" customWidth="1"/>
    <col min="4" max="4" width="16.00390625" style="543" bestFit="1" customWidth="1"/>
    <col min="5" max="5" width="55.140625" style="543" bestFit="1" customWidth="1"/>
    <col min="6" max="6" width="31.28125" style="543" bestFit="1" customWidth="1"/>
    <col min="7" max="7" width="22.28125" style="544" customWidth="1"/>
    <col min="8" max="16384" width="9.140625" style="543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НДФ Конкорд Фонд 7 - Саут-Ийст Юръп</v>
      </c>
      <c r="B3" s="383" t="str">
        <f aca="true" t="shared" si="1" ref="B3:B34">dfRG</f>
        <v>05-1611</v>
      </c>
      <c r="C3" s="384">
        <f aca="true" t="shared" si="2" ref="C3:C34">EndDate</f>
        <v>45291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НДФ Конкорд Фонд 7 - Саут-Ийст Юръп</v>
      </c>
      <c r="B4" s="383" t="str">
        <f t="shared" si="1"/>
        <v>05-1611</v>
      </c>
      <c r="C4" s="384">
        <f t="shared" si="2"/>
        <v>45291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НДФ Конкорд Фонд 7 - Саут-Ийст Юръп</v>
      </c>
      <c r="B5" s="383" t="str">
        <f t="shared" si="1"/>
        <v>05-1611</v>
      </c>
      <c r="C5" s="384">
        <f t="shared" si="2"/>
        <v>45291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НДФ Конкорд Фонд 7 - Саут-Ийст Юръп</v>
      </c>
      <c r="B6" s="383" t="str">
        <f t="shared" si="1"/>
        <v>05-1611</v>
      </c>
      <c r="C6" s="384">
        <f t="shared" si="2"/>
        <v>45291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НДФ Конкорд Фонд 7 - Саут-Ийст Юръп</v>
      </c>
      <c r="B7" s="383" t="str">
        <f t="shared" si="1"/>
        <v>05-1611</v>
      </c>
      <c r="C7" s="384">
        <f t="shared" si="2"/>
        <v>45291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НДФ Конкорд Фонд 7 - Саут-Ийст Юръп</v>
      </c>
      <c r="B8" s="383" t="str">
        <f t="shared" si="1"/>
        <v>05-1611</v>
      </c>
      <c r="C8" s="384">
        <f t="shared" si="2"/>
        <v>45291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НДФ Конкорд Фонд 7 - Саут-Ийст Юръп</v>
      </c>
      <c r="B9" s="383" t="str">
        <f t="shared" si="1"/>
        <v>05-1611</v>
      </c>
      <c r="C9" s="384">
        <f t="shared" si="2"/>
        <v>45291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НДФ Конкорд Фонд 7 - Саут-Ийст Юръп</v>
      </c>
      <c r="B10" s="383" t="str">
        <f t="shared" si="1"/>
        <v>05-1611</v>
      </c>
      <c r="C10" s="384">
        <f t="shared" si="2"/>
        <v>45291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НДФ Конкорд Фонд 7 - Саут-Ийст Юръп</v>
      </c>
      <c r="B11" s="383" t="str">
        <f t="shared" si="1"/>
        <v>05-1611</v>
      </c>
      <c r="C11" s="384">
        <f t="shared" si="2"/>
        <v>45291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НДФ Конкорд Фонд 7 - Саут-Ийст Юръп</v>
      </c>
      <c r="B12" s="383" t="str">
        <f t="shared" si="1"/>
        <v>05-1611</v>
      </c>
      <c r="C12" s="384">
        <f t="shared" si="2"/>
        <v>45291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НДФ Конкорд Фонд 7 - Саут-Ийст Юръп</v>
      </c>
      <c r="B13" s="383" t="str">
        <f t="shared" si="1"/>
        <v>05-1611</v>
      </c>
      <c r="C13" s="384">
        <f t="shared" si="2"/>
        <v>45291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НДФ Конкорд Фонд 7 - Саут-Ийст Юръп</v>
      </c>
      <c r="B14" s="383" t="str">
        <f t="shared" si="1"/>
        <v>05-1611</v>
      </c>
      <c r="C14" s="384">
        <f t="shared" si="2"/>
        <v>45291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НДФ Конкорд Фонд 7 - Саут-Ийст Юръп</v>
      </c>
      <c r="B15" s="383" t="str">
        <f t="shared" si="1"/>
        <v>05-1611</v>
      </c>
      <c r="C15" s="384">
        <f t="shared" si="2"/>
        <v>45291</v>
      </c>
      <c r="D15" s="397" t="s">
        <v>173</v>
      </c>
      <c r="E15" s="398" t="s">
        <v>9</v>
      </c>
      <c r="F15" s="383" t="s">
        <v>792</v>
      </c>
      <c r="G15" s="387">
        <f>'1-SB'!C22</f>
        <v>7933.28</v>
      </c>
    </row>
    <row r="16" spans="1:7" ht="15.75">
      <c r="A16" s="382" t="str">
        <f t="shared" si="0"/>
        <v>НДФ Конкорд Фонд 7 - Саут-Ийст Юръп</v>
      </c>
      <c r="B16" s="383" t="str">
        <f t="shared" si="1"/>
        <v>05-1611</v>
      </c>
      <c r="C16" s="384">
        <f t="shared" si="2"/>
        <v>45291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НДФ Конкорд Фонд 7 - Саут-Ийст Юръп</v>
      </c>
      <c r="B17" s="383" t="str">
        <f t="shared" si="1"/>
        <v>05-1611</v>
      </c>
      <c r="C17" s="384">
        <f t="shared" si="2"/>
        <v>45291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НДФ Конкорд Фонд 7 - Саут-Ийст Юръп</v>
      </c>
      <c r="B18" s="383" t="str">
        <f t="shared" si="1"/>
        <v>05-1611</v>
      </c>
      <c r="C18" s="384">
        <f t="shared" si="2"/>
        <v>45291</v>
      </c>
      <c r="D18" s="395" t="s">
        <v>176</v>
      </c>
      <c r="E18" s="399" t="s">
        <v>11</v>
      </c>
      <c r="F18" s="383" t="s">
        <v>792</v>
      </c>
      <c r="G18" s="387">
        <f>'1-SB'!C25</f>
        <v>7933.28</v>
      </c>
    </row>
    <row r="19" spans="1:7" ht="15.75">
      <c r="A19" s="382" t="str">
        <f t="shared" si="0"/>
        <v>НДФ Конкорд Фонд 7 - Саут-Ийст Юръп</v>
      </c>
      <c r="B19" s="383" t="str">
        <f t="shared" si="1"/>
        <v>05-1611</v>
      </c>
      <c r="C19" s="384">
        <f t="shared" si="2"/>
        <v>45291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НДФ Конкорд Фонд 7 - Саут-Ийст Юръп</v>
      </c>
      <c r="B20" s="383" t="str">
        <f t="shared" si="1"/>
        <v>05-1611</v>
      </c>
      <c r="C20" s="384">
        <f t="shared" si="2"/>
        <v>45291</v>
      </c>
      <c r="D20" s="397" t="s">
        <v>177</v>
      </c>
      <c r="E20" s="398" t="s">
        <v>137</v>
      </c>
      <c r="F20" s="383" t="s">
        <v>792</v>
      </c>
      <c r="G20" s="387">
        <f>'1-SB'!C27</f>
        <v>52905107.32</v>
      </c>
    </row>
    <row r="21" spans="1:7" ht="15.75">
      <c r="A21" s="382" t="str">
        <f t="shared" si="0"/>
        <v>НДФ Конкорд Фонд 7 - Саут-Ийст Юръп</v>
      </c>
      <c r="B21" s="383" t="str">
        <f t="shared" si="1"/>
        <v>05-1611</v>
      </c>
      <c r="C21" s="384">
        <f t="shared" si="2"/>
        <v>45291</v>
      </c>
      <c r="D21" s="397" t="s">
        <v>178</v>
      </c>
      <c r="E21" s="400" t="s">
        <v>92</v>
      </c>
      <c r="F21" s="383" t="s">
        <v>792</v>
      </c>
      <c r="G21" s="387">
        <f>'1-SB'!C28</f>
        <v>49080282.55</v>
      </c>
    </row>
    <row r="22" spans="1:7" ht="15.75">
      <c r="A22" s="382" t="str">
        <f t="shared" si="0"/>
        <v>НДФ Конкорд Фонд 7 - Саут-Ийст Юръп</v>
      </c>
      <c r="B22" s="383" t="str">
        <f t="shared" si="1"/>
        <v>05-1611</v>
      </c>
      <c r="C22" s="384">
        <f t="shared" si="2"/>
        <v>45291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НДФ Конкорд Фонд 7 - Саут-Ийст Юръп</v>
      </c>
      <c r="B23" s="383" t="str">
        <f t="shared" si="1"/>
        <v>05-1611</v>
      </c>
      <c r="C23" s="384">
        <f t="shared" si="2"/>
        <v>45291</v>
      </c>
      <c r="D23" s="397" t="s">
        <v>180</v>
      </c>
      <c r="E23" s="400" t="s">
        <v>100</v>
      </c>
      <c r="F23" s="383" t="s">
        <v>792</v>
      </c>
      <c r="G23" s="387">
        <f>'1-SB'!C30</f>
        <v>3231796.77</v>
      </c>
    </row>
    <row r="24" spans="1:7" ht="15.75">
      <c r="A24" s="382" t="str">
        <f t="shared" si="0"/>
        <v>НДФ Конкорд Фонд 7 - Саут-Ийст Юръп</v>
      </c>
      <c r="B24" s="383" t="str">
        <f t="shared" si="1"/>
        <v>05-1611</v>
      </c>
      <c r="C24" s="384">
        <f t="shared" si="2"/>
        <v>45291</v>
      </c>
      <c r="D24" s="397" t="s">
        <v>181</v>
      </c>
      <c r="E24" s="400" t="s">
        <v>10</v>
      </c>
      <c r="F24" s="383" t="s">
        <v>792</v>
      </c>
      <c r="G24" s="387">
        <f>'1-SB'!C31</f>
        <v>593028</v>
      </c>
    </row>
    <row r="25" spans="1:7" ht="15.75">
      <c r="A25" s="382" t="str">
        <f t="shared" si="0"/>
        <v>НДФ Конкорд Фонд 7 - Саут-Ийст Юръп</v>
      </c>
      <c r="B25" s="383" t="str">
        <f t="shared" si="1"/>
        <v>05-1611</v>
      </c>
      <c r="C25" s="384">
        <f t="shared" si="2"/>
        <v>45291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НДФ Конкорд Фонд 7 - Саут-Ийст Юръп</v>
      </c>
      <c r="B26" s="383" t="str">
        <f t="shared" si="1"/>
        <v>05-1611</v>
      </c>
      <c r="C26" s="384">
        <f t="shared" si="2"/>
        <v>45291</v>
      </c>
      <c r="D26" s="397" t="s">
        <v>183</v>
      </c>
      <c r="E26" s="398" t="s">
        <v>130</v>
      </c>
      <c r="F26" s="383" t="s">
        <v>792</v>
      </c>
      <c r="G26" s="387">
        <f>'1-SB'!C33</f>
        <v>23983529.15</v>
      </c>
    </row>
    <row r="27" spans="1:7" ht="15.75">
      <c r="A27" s="382" t="str">
        <f t="shared" si="0"/>
        <v>НДФ Конкорд Фонд 7 - Саут-Ийст Юръп</v>
      </c>
      <c r="B27" s="383" t="str">
        <f t="shared" si="1"/>
        <v>05-1611</v>
      </c>
      <c r="C27" s="384">
        <f t="shared" si="2"/>
        <v>45291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НДФ Конкорд Фонд 7 - Саут-Ийст Юръп</v>
      </c>
      <c r="B28" s="383" t="str">
        <f t="shared" si="1"/>
        <v>05-1611</v>
      </c>
      <c r="C28" s="384">
        <f t="shared" si="2"/>
        <v>45291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НДФ Конкорд Фонд 7 - Саут-Ийст Юръп</v>
      </c>
      <c r="B29" s="383" t="str">
        <f t="shared" si="1"/>
        <v>05-1611</v>
      </c>
      <c r="C29" s="384">
        <f t="shared" si="2"/>
        <v>45291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НДФ Конкорд Фонд 7 - Саут-Ийст Юръп</v>
      </c>
      <c r="B30" s="383" t="str">
        <f t="shared" si="1"/>
        <v>05-1611</v>
      </c>
      <c r="C30" s="384">
        <f t="shared" si="2"/>
        <v>45291</v>
      </c>
      <c r="D30" s="397" t="s">
        <v>187</v>
      </c>
      <c r="E30" s="399" t="s">
        <v>12</v>
      </c>
      <c r="F30" s="383" t="s">
        <v>792</v>
      </c>
      <c r="G30" s="387">
        <f>'1-SB'!C37</f>
        <v>76888636.47</v>
      </c>
    </row>
    <row r="31" spans="1:7" ht="15.75">
      <c r="A31" s="382" t="str">
        <f t="shared" si="0"/>
        <v>НДФ Конкорд Фонд 7 - Саут-Ийст Юръп</v>
      </c>
      <c r="B31" s="383" t="str">
        <f t="shared" si="1"/>
        <v>05-1611</v>
      </c>
      <c r="C31" s="384">
        <f t="shared" si="2"/>
        <v>45291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НДФ Конкорд Фонд 7 - Саут-Ийст Юръп</v>
      </c>
      <c r="B32" s="383" t="str">
        <f t="shared" si="1"/>
        <v>05-1611</v>
      </c>
      <c r="C32" s="384">
        <f t="shared" si="2"/>
        <v>45291</v>
      </c>
      <c r="D32" s="390" t="s">
        <v>188</v>
      </c>
      <c r="E32" s="391" t="s">
        <v>134</v>
      </c>
      <c r="F32" s="383" t="s">
        <v>792</v>
      </c>
      <c r="G32" s="387">
        <f>'1-SB'!C39</f>
        <v>25873.71</v>
      </c>
    </row>
    <row r="33" spans="1:7" ht="15.75">
      <c r="A33" s="382" t="str">
        <f t="shared" si="0"/>
        <v>НДФ Конкорд Фонд 7 - Саут-Ийст Юръп</v>
      </c>
      <c r="B33" s="383" t="str">
        <f t="shared" si="1"/>
        <v>05-1611</v>
      </c>
      <c r="C33" s="384">
        <f t="shared" si="2"/>
        <v>45291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НДФ Конкорд Фонд 7 - Саут-Ийст Юръп</v>
      </c>
      <c r="B34" s="383" t="str">
        <f t="shared" si="1"/>
        <v>05-1611</v>
      </c>
      <c r="C34" s="384">
        <f t="shared" si="2"/>
        <v>45291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НДФ Конкорд Фонд 7 - Саут-Ийст Юръп</v>
      </c>
      <c r="B35" s="383" t="str">
        <f aca="true" t="shared" si="4" ref="B35:B58">dfRG</f>
        <v>05-1611</v>
      </c>
      <c r="C35" s="384">
        <f aca="true" t="shared" si="5" ref="C35:C58">EndDate</f>
        <v>45291</v>
      </c>
      <c r="D35" s="390" t="s">
        <v>191</v>
      </c>
      <c r="E35" s="391" t="s">
        <v>101</v>
      </c>
      <c r="F35" s="383" t="s">
        <v>792</v>
      </c>
      <c r="G35" s="387">
        <f>'1-SB'!C42</f>
        <v>4056766.91</v>
      </c>
    </row>
    <row r="36" spans="1:7" ht="15.75">
      <c r="A36" s="382" t="str">
        <f t="shared" si="3"/>
        <v>НДФ Конкорд Фонд 7 - Саут-Ийст Юръп</v>
      </c>
      <c r="B36" s="383" t="str">
        <f t="shared" si="4"/>
        <v>05-1611</v>
      </c>
      <c r="C36" s="384">
        <f t="shared" si="5"/>
        <v>45291</v>
      </c>
      <c r="D36" s="388" t="s">
        <v>192</v>
      </c>
      <c r="E36" s="394" t="s">
        <v>13</v>
      </c>
      <c r="F36" s="383" t="s">
        <v>792</v>
      </c>
      <c r="G36" s="387">
        <f>'1-SB'!C43</f>
        <v>4082640.62</v>
      </c>
    </row>
    <row r="37" spans="1:7" ht="15.75">
      <c r="A37" s="382" t="str">
        <f t="shared" si="3"/>
        <v>НДФ Конкорд Фонд 7 - Саут-Ийст Юръп</v>
      </c>
      <c r="B37" s="383" t="str">
        <f t="shared" si="4"/>
        <v>05-1611</v>
      </c>
      <c r="C37" s="384">
        <f t="shared" si="5"/>
        <v>45291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НДФ Конкорд Фонд 7 - Саут-Ийст Юръп</v>
      </c>
      <c r="B38" s="383" t="str">
        <f t="shared" si="4"/>
        <v>05-1611</v>
      </c>
      <c r="C38" s="384">
        <f t="shared" si="5"/>
        <v>45291</v>
      </c>
      <c r="D38" s="388" t="s">
        <v>194</v>
      </c>
      <c r="E38" s="394" t="s">
        <v>34</v>
      </c>
      <c r="F38" s="383" t="s">
        <v>792</v>
      </c>
      <c r="G38" s="387">
        <f>'1-SB'!C45</f>
        <v>80979210.37</v>
      </c>
    </row>
    <row r="39" spans="1:7" ht="15.75">
      <c r="A39" s="382" t="str">
        <f t="shared" si="3"/>
        <v>НДФ Конкорд Фонд 7 - Саут-Ийст Юръп</v>
      </c>
      <c r="B39" s="383" t="str">
        <f t="shared" si="4"/>
        <v>05-1611</v>
      </c>
      <c r="C39" s="384">
        <f t="shared" si="5"/>
        <v>45291</v>
      </c>
      <c r="D39" s="388" t="s">
        <v>195</v>
      </c>
      <c r="E39" s="388" t="s">
        <v>36</v>
      </c>
      <c r="F39" s="383" t="s">
        <v>792</v>
      </c>
      <c r="G39" s="387">
        <f>'1-SB'!C47</f>
        <v>80979210.37</v>
      </c>
    </row>
    <row r="40" spans="1:7" ht="15.75">
      <c r="A40" s="401" t="str">
        <f t="shared" si="3"/>
        <v>НДФ Конкорд Фонд 7 - Саут-Ийст Юръп</v>
      </c>
      <c r="B40" s="402" t="str">
        <f t="shared" si="4"/>
        <v>05-1611</v>
      </c>
      <c r="C40" s="403">
        <f t="shared" si="5"/>
        <v>45291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НДФ Конкорд Фонд 7 - Саут-Ийст Юръп</v>
      </c>
      <c r="B41" s="402" t="str">
        <f t="shared" si="4"/>
        <v>05-1611</v>
      </c>
      <c r="C41" s="403">
        <f t="shared" si="5"/>
        <v>45291</v>
      </c>
      <c r="D41" s="407" t="s">
        <v>196</v>
      </c>
      <c r="E41" s="408" t="s">
        <v>930</v>
      </c>
      <c r="F41" s="402" t="s">
        <v>793</v>
      </c>
      <c r="G41" s="406">
        <f>'1-SB'!G11</f>
        <v>62855000</v>
      </c>
    </row>
    <row r="42" spans="1:7" ht="15.75">
      <c r="A42" s="401" t="str">
        <f t="shared" si="3"/>
        <v>НДФ Конкорд Фонд 7 - Саут-Ийст Юръп</v>
      </c>
      <c r="B42" s="402" t="str">
        <f t="shared" si="4"/>
        <v>05-1611</v>
      </c>
      <c r="C42" s="403">
        <f t="shared" si="5"/>
        <v>45291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НДФ Конкорд Фонд 7 - Саут-Ийст Юръп</v>
      </c>
      <c r="B43" s="402" t="str">
        <f t="shared" si="4"/>
        <v>05-1611</v>
      </c>
      <c r="C43" s="403">
        <f t="shared" si="5"/>
        <v>45291</v>
      </c>
      <c r="D43" s="410" t="s">
        <v>197</v>
      </c>
      <c r="E43" s="411" t="s">
        <v>136</v>
      </c>
      <c r="F43" s="402" t="s">
        <v>793</v>
      </c>
      <c r="G43" s="406">
        <f>'1-SB'!G13</f>
        <v>12232550</v>
      </c>
    </row>
    <row r="44" spans="1:7" ht="15.75">
      <c r="A44" s="401" t="str">
        <f t="shared" si="3"/>
        <v>НДФ Конкорд Фонд 7 - Саут-Ийст Юръп</v>
      </c>
      <c r="B44" s="402" t="str">
        <f t="shared" si="4"/>
        <v>05-1611</v>
      </c>
      <c r="C44" s="403">
        <f t="shared" si="5"/>
        <v>45291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НДФ Конкорд Фонд 7 - Саут-Ийст Юръп</v>
      </c>
      <c r="B45" s="402" t="str">
        <f t="shared" si="4"/>
        <v>05-1611</v>
      </c>
      <c r="C45" s="403">
        <f t="shared" si="5"/>
        <v>45291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НДФ Конкорд Фонд 7 - Саут-Ийст Юръп</v>
      </c>
      <c r="B46" s="402" t="str">
        <f t="shared" si="4"/>
        <v>05-1611</v>
      </c>
      <c r="C46" s="403">
        <f t="shared" si="5"/>
        <v>45291</v>
      </c>
      <c r="D46" s="407" t="s">
        <v>200</v>
      </c>
      <c r="E46" s="412" t="s">
        <v>23</v>
      </c>
      <c r="F46" s="402" t="s">
        <v>793</v>
      </c>
      <c r="G46" s="406">
        <f>'1-SB'!G16</f>
        <v>12232550</v>
      </c>
    </row>
    <row r="47" spans="1:7" ht="15.75">
      <c r="A47" s="401" t="str">
        <f t="shared" si="3"/>
        <v>НДФ Конкорд Фонд 7 - Саут-Ийст Юръп</v>
      </c>
      <c r="B47" s="402" t="str">
        <f t="shared" si="4"/>
        <v>05-1611</v>
      </c>
      <c r="C47" s="403">
        <f t="shared" si="5"/>
        <v>45291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НДФ Конкорд Фонд 7 - Саут-Ийст Юръп</v>
      </c>
      <c r="B48" s="402" t="str">
        <f t="shared" si="4"/>
        <v>05-1611</v>
      </c>
      <c r="C48" s="403">
        <f t="shared" si="5"/>
        <v>45291</v>
      </c>
      <c r="D48" s="409" t="s">
        <v>201</v>
      </c>
      <c r="E48" s="411" t="s">
        <v>26</v>
      </c>
      <c r="F48" s="402" t="s">
        <v>793</v>
      </c>
      <c r="G48" s="406">
        <f>'1-SB'!G18</f>
        <v>2872467.04</v>
      </c>
    </row>
    <row r="49" spans="1:7" ht="15.75">
      <c r="A49" s="401" t="str">
        <f t="shared" si="3"/>
        <v>НДФ Конкорд Фонд 7 - Саут-Ийст Юръп</v>
      </c>
      <c r="B49" s="402" t="str">
        <f t="shared" si="4"/>
        <v>05-1611</v>
      </c>
      <c r="C49" s="403">
        <f t="shared" si="5"/>
        <v>45291</v>
      </c>
      <c r="D49" s="409" t="s">
        <v>202</v>
      </c>
      <c r="E49" s="413" t="s">
        <v>27</v>
      </c>
      <c r="F49" s="402" t="s">
        <v>793</v>
      </c>
      <c r="G49" s="406">
        <f>'1-SB'!G19</f>
        <v>2872467.04</v>
      </c>
    </row>
    <row r="50" spans="1:7" ht="15.75">
      <c r="A50" s="401" t="str">
        <f t="shared" si="3"/>
        <v>НДФ Конкорд Фонд 7 - Саут-Ийст Юръп</v>
      </c>
      <c r="B50" s="402" t="str">
        <f t="shared" si="4"/>
        <v>05-1611</v>
      </c>
      <c r="C50" s="403">
        <f t="shared" si="5"/>
        <v>45291</v>
      </c>
      <c r="D50" s="409" t="s">
        <v>203</v>
      </c>
      <c r="E50" s="413" t="s">
        <v>28</v>
      </c>
      <c r="F50" s="402" t="s">
        <v>793</v>
      </c>
      <c r="G50" s="406">
        <f>'1-SB'!G20</f>
        <v>0</v>
      </c>
    </row>
    <row r="51" spans="1:7" ht="15.75">
      <c r="A51" s="401" t="str">
        <f t="shared" si="3"/>
        <v>НДФ Конкорд Фонд 7 - Саут-Ийст Юръп</v>
      </c>
      <c r="B51" s="402" t="str">
        <f t="shared" si="4"/>
        <v>05-1611</v>
      </c>
      <c r="C51" s="403">
        <f t="shared" si="5"/>
        <v>45291</v>
      </c>
      <c r="D51" s="414" t="s">
        <v>204</v>
      </c>
      <c r="E51" s="415" t="s">
        <v>989</v>
      </c>
      <c r="F51" s="402" t="s">
        <v>793</v>
      </c>
      <c r="G51" s="406">
        <f>'1-SB'!G21</f>
        <v>2942879.71</v>
      </c>
    </row>
    <row r="52" spans="1:7" ht="15.75">
      <c r="A52" s="401" t="str">
        <f t="shared" si="3"/>
        <v>НДФ Конкорд Фонд 7 - Саут-Ийст Юръп</v>
      </c>
      <c r="B52" s="402" t="str">
        <f t="shared" si="4"/>
        <v>05-1611</v>
      </c>
      <c r="C52" s="403">
        <f t="shared" si="5"/>
        <v>45291</v>
      </c>
      <c r="D52" s="414" t="s">
        <v>991</v>
      </c>
      <c r="E52" s="415" t="s">
        <v>990</v>
      </c>
      <c r="F52" s="402" t="s">
        <v>793</v>
      </c>
      <c r="G52" s="406">
        <f>'1-SB'!G22</f>
        <v>0</v>
      </c>
    </row>
    <row r="53" spans="1:7" ht="15.75">
      <c r="A53" s="401" t="str">
        <f t="shared" si="3"/>
        <v>НДФ Конкорд Фонд 7 - Саут-Ийст Юръп</v>
      </c>
      <c r="B53" s="402" t="str">
        <f t="shared" si="4"/>
        <v>05-1611</v>
      </c>
      <c r="C53" s="403">
        <f t="shared" si="5"/>
        <v>45291</v>
      </c>
      <c r="D53" s="407" t="s">
        <v>205</v>
      </c>
      <c r="E53" s="412" t="s">
        <v>29</v>
      </c>
      <c r="F53" s="402" t="s">
        <v>793</v>
      </c>
      <c r="G53" s="406">
        <f>'1-SB'!G23</f>
        <v>5815346.75</v>
      </c>
    </row>
    <row r="54" spans="1:7" ht="15.75">
      <c r="A54" s="401" t="str">
        <f t="shared" si="3"/>
        <v>НДФ Конкорд Фонд 7 - Саут-Ийст Юръп</v>
      </c>
      <c r="B54" s="402" t="str">
        <f t="shared" si="4"/>
        <v>05-1611</v>
      </c>
      <c r="C54" s="403">
        <f t="shared" si="5"/>
        <v>45291</v>
      </c>
      <c r="D54" s="404" t="s">
        <v>206</v>
      </c>
      <c r="E54" s="416" t="s">
        <v>31</v>
      </c>
      <c r="F54" s="402" t="s">
        <v>793</v>
      </c>
      <c r="G54" s="406">
        <f>'1-SB'!G24</f>
        <v>80902896.75</v>
      </c>
    </row>
    <row r="55" spans="1:7" ht="15.75">
      <c r="A55" s="401" t="str">
        <f t="shared" si="3"/>
        <v>НДФ Конкорд Фонд 7 - Саут-Ийст Юръп</v>
      </c>
      <c r="B55" s="402" t="str">
        <f t="shared" si="4"/>
        <v>05-1611</v>
      </c>
      <c r="C55" s="403">
        <f t="shared" si="5"/>
        <v>45291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НДФ Конкорд Фонд 7 - Саут-Ийст Юръп</v>
      </c>
      <c r="B56" s="402" t="str">
        <f t="shared" si="4"/>
        <v>05-1611</v>
      </c>
      <c r="C56" s="403">
        <f t="shared" si="5"/>
        <v>45291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НДФ Конкорд Фонд 7 - Саут-Ийст Юръп</v>
      </c>
      <c r="B57" s="402" t="str">
        <f t="shared" si="4"/>
        <v>05-1611</v>
      </c>
      <c r="C57" s="403">
        <f t="shared" si="5"/>
        <v>45291</v>
      </c>
      <c r="D57" s="409" t="s">
        <v>208</v>
      </c>
      <c r="E57" s="411" t="s">
        <v>125</v>
      </c>
      <c r="F57" s="402" t="s">
        <v>793</v>
      </c>
      <c r="G57" s="406">
        <f>'1-SB'!G28</f>
        <v>76313.62</v>
      </c>
    </row>
    <row r="58" spans="1:7" ht="15.75">
      <c r="A58" s="401" t="str">
        <f t="shared" si="3"/>
        <v>НДФ Конкорд Фонд 7 - Саут-Ийст Юръп</v>
      </c>
      <c r="B58" s="402" t="str">
        <f t="shared" si="4"/>
        <v>05-1611</v>
      </c>
      <c r="C58" s="403">
        <f t="shared" si="5"/>
        <v>45291</v>
      </c>
      <c r="D58" s="409" t="s">
        <v>209</v>
      </c>
      <c r="E58" s="413" t="s">
        <v>161</v>
      </c>
      <c r="F58" s="402" t="s">
        <v>793</v>
      </c>
      <c r="G58" s="406">
        <f>'1-SB'!G29</f>
        <v>8067.2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68246.42</v>
      </c>
    </row>
    <row r="60" spans="1:7" ht="15.75">
      <c r="A60" s="401" t="str">
        <f aca="true" t="shared" si="6" ref="A60:A81">dfName</f>
        <v>НДФ Конкорд Фонд 7 - Саут-Ийст Юръп</v>
      </c>
      <c r="B60" s="402" t="str">
        <f aca="true" t="shared" si="7" ref="B60:B81">dfRG</f>
        <v>05-1611</v>
      </c>
      <c r="C60" s="403">
        <f aca="true" t="shared" si="8" ref="C60:C81">EndDate</f>
        <v>45291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НДФ Конкорд Фонд 7 - Саут-Ийст Юръп</v>
      </c>
      <c r="B61" s="402" t="str">
        <f t="shared" si="7"/>
        <v>05-1611</v>
      </c>
      <c r="C61" s="403">
        <f t="shared" si="8"/>
        <v>45291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НДФ Конкорд Фонд 7 - Саут-Ийст Юръп</v>
      </c>
      <c r="B62" s="402" t="str">
        <f t="shared" si="7"/>
        <v>05-1611</v>
      </c>
      <c r="C62" s="403">
        <f t="shared" si="8"/>
        <v>45291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НДФ Конкорд Фонд 7 - Саут-Ийст Юръп</v>
      </c>
      <c r="B63" s="402" t="str">
        <f t="shared" si="7"/>
        <v>05-1611</v>
      </c>
      <c r="C63" s="403">
        <f t="shared" si="8"/>
        <v>45291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НДФ Конкорд Фонд 7 - Саут-Ийст Юръп</v>
      </c>
      <c r="B64" s="402" t="str">
        <f t="shared" si="7"/>
        <v>05-1611</v>
      </c>
      <c r="C64" s="403">
        <f t="shared" si="8"/>
        <v>45291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НДФ Конкорд Фонд 7 - Саут-Ийст Юръп</v>
      </c>
      <c r="B65" s="402" t="str">
        <f t="shared" si="7"/>
        <v>05-1611</v>
      </c>
      <c r="C65" s="403">
        <f t="shared" si="8"/>
        <v>45291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НДФ Конкорд Фонд 7 - Саут-Ийст Юръп</v>
      </c>
      <c r="B66" s="402" t="str">
        <f t="shared" si="7"/>
        <v>05-1611</v>
      </c>
      <c r="C66" s="403">
        <f t="shared" si="8"/>
        <v>45291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НДФ Конкорд Фонд 7 - Саут-Ийст Юръп</v>
      </c>
      <c r="B67" s="402" t="str">
        <f t="shared" si="7"/>
        <v>05-1611</v>
      </c>
      <c r="C67" s="403">
        <f t="shared" si="8"/>
        <v>45291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НДФ Конкорд Фонд 7 - Саут-Ийст Юръп</v>
      </c>
      <c r="B68" s="402" t="str">
        <f t="shared" si="7"/>
        <v>05-1611</v>
      </c>
      <c r="C68" s="403">
        <f t="shared" si="8"/>
        <v>45291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НДФ Конкорд Фонд 7 - Саут-Ийст Юръп</v>
      </c>
      <c r="B69" s="402" t="str">
        <f t="shared" si="7"/>
        <v>05-1611</v>
      </c>
      <c r="C69" s="403">
        <f t="shared" si="8"/>
        <v>45291</v>
      </c>
      <c r="D69" s="404" t="s">
        <v>220</v>
      </c>
      <c r="E69" s="416" t="s">
        <v>34</v>
      </c>
      <c r="F69" s="402" t="s">
        <v>793</v>
      </c>
      <c r="G69" s="406">
        <f>'1-SB'!G40</f>
        <v>76313.62</v>
      </c>
    </row>
    <row r="70" spans="1:7" ht="15.75">
      <c r="A70" s="401" t="str">
        <f t="shared" si="6"/>
        <v>НДФ Конкорд Фонд 7 - Саут-Ийст Юръп</v>
      </c>
      <c r="B70" s="402" t="str">
        <f t="shared" si="7"/>
        <v>05-1611</v>
      </c>
      <c r="C70" s="403">
        <f t="shared" si="8"/>
        <v>45291</v>
      </c>
      <c r="D70" s="407" t="s">
        <v>221</v>
      </c>
      <c r="E70" s="407" t="s">
        <v>35</v>
      </c>
      <c r="F70" s="402" t="s">
        <v>793</v>
      </c>
      <c r="G70" s="406">
        <f>'1-SB'!G47</f>
        <v>80979210.37</v>
      </c>
    </row>
    <row r="71" spans="1:7" ht="15.75">
      <c r="A71" s="419" t="str">
        <f t="shared" si="6"/>
        <v>НДФ Конкорд Фонд 7 - Саут-Ийст Юръп</v>
      </c>
      <c r="B71" s="420" t="str">
        <f t="shared" si="7"/>
        <v>05-1611</v>
      </c>
      <c r="C71" s="421">
        <f t="shared" si="8"/>
        <v>45291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НДФ Конкорд Фонд 7 - Саут-Ийст Юръп</v>
      </c>
      <c r="B72" s="420" t="str">
        <f t="shared" si="7"/>
        <v>05-1611</v>
      </c>
      <c r="C72" s="421">
        <f t="shared" si="8"/>
        <v>45291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НДФ Конкорд Фонд 7 - Саут-Ийст Юръп</v>
      </c>
      <c r="B73" s="420" t="str">
        <f t="shared" si="7"/>
        <v>05-1611</v>
      </c>
      <c r="C73" s="421">
        <f t="shared" si="8"/>
        <v>45291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НДФ Конкорд Фонд 7 - Саут-Ийст Юръп</v>
      </c>
      <c r="B74" s="420" t="str">
        <f t="shared" si="7"/>
        <v>05-1611</v>
      </c>
      <c r="C74" s="421">
        <f t="shared" si="8"/>
        <v>45291</v>
      </c>
      <c r="D74" s="422" t="s">
        <v>795</v>
      </c>
      <c r="E74" s="427" t="s">
        <v>936</v>
      </c>
      <c r="F74" s="420" t="s">
        <v>828</v>
      </c>
      <c r="G74" s="424">
        <f>'2-OD'!C13</f>
        <v>343588.77</v>
      </c>
    </row>
    <row r="75" spans="1:7" ht="31.5">
      <c r="A75" s="419" t="str">
        <f t="shared" si="6"/>
        <v>НДФ Конкорд Фонд 7 - Саут-Ийст Юръп</v>
      </c>
      <c r="B75" s="420" t="str">
        <f t="shared" si="7"/>
        <v>05-1611</v>
      </c>
      <c r="C75" s="421">
        <f t="shared" si="8"/>
        <v>45291</v>
      </c>
      <c r="D75" s="422" t="s">
        <v>796</v>
      </c>
      <c r="E75" s="427" t="s">
        <v>937</v>
      </c>
      <c r="F75" s="420" t="s">
        <v>828</v>
      </c>
      <c r="G75" s="424">
        <f>'2-OD'!C14</f>
        <v>11623571.37</v>
      </c>
    </row>
    <row r="76" spans="1:7" ht="15.75">
      <c r="A76" s="419" t="str">
        <f t="shared" si="6"/>
        <v>НДФ Конкорд Фонд 7 - Саут-Ийст Юръп</v>
      </c>
      <c r="B76" s="420" t="str">
        <f t="shared" si="7"/>
        <v>05-1611</v>
      </c>
      <c r="C76" s="421">
        <f t="shared" si="8"/>
        <v>45291</v>
      </c>
      <c r="D76" s="422" t="s">
        <v>797</v>
      </c>
      <c r="E76" s="427" t="s">
        <v>938</v>
      </c>
      <c r="F76" s="420" t="s">
        <v>828</v>
      </c>
      <c r="G76" s="424">
        <f>'2-OD'!C15</f>
        <v>48362.37</v>
      </c>
    </row>
    <row r="77" spans="1:7" ht="15.75">
      <c r="A77" s="419" t="str">
        <f t="shared" si="6"/>
        <v>НДФ Конкорд Фонд 7 - Саут-Ийст Юръп</v>
      </c>
      <c r="B77" s="420" t="str">
        <f t="shared" si="7"/>
        <v>05-1611</v>
      </c>
      <c r="C77" s="421">
        <f t="shared" si="8"/>
        <v>45291</v>
      </c>
      <c r="D77" s="422" t="s">
        <v>798</v>
      </c>
      <c r="E77" s="427" t="s">
        <v>981</v>
      </c>
      <c r="F77" s="420" t="s">
        <v>828</v>
      </c>
      <c r="G77" s="424">
        <f>'2-OD'!C16</f>
        <v>912679.69</v>
      </c>
    </row>
    <row r="78" spans="1:7" ht="15.75">
      <c r="A78" s="419" t="str">
        <f t="shared" si="6"/>
        <v>НДФ Конкорд Фонд 7 - Саут-Ийст Юръп</v>
      </c>
      <c r="B78" s="420" t="str">
        <f t="shared" si="7"/>
        <v>05-1611</v>
      </c>
      <c r="C78" s="421">
        <f t="shared" si="8"/>
        <v>45291</v>
      </c>
      <c r="D78" s="425" t="s">
        <v>799</v>
      </c>
      <c r="E78" s="428" t="s">
        <v>20</v>
      </c>
      <c r="F78" s="420" t="s">
        <v>828</v>
      </c>
      <c r="G78" s="424">
        <f>'2-OD'!C18</f>
        <v>12928202.199999997</v>
      </c>
    </row>
    <row r="79" spans="1:7" ht="15.75">
      <c r="A79" s="419" t="str">
        <f t="shared" si="6"/>
        <v>НДФ Конкорд Фонд 7 - Саут-Ийст Юръп</v>
      </c>
      <c r="B79" s="420" t="str">
        <f t="shared" si="7"/>
        <v>05-1611</v>
      </c>
      <c r="C79" s="421">
        <f t="shared" si="8"/>
        <v>45291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НДФ Конкорд Фонд 7 - Саут-Ийст Юръп</v>
      </c>
      <c r="B80" s="420" t="str">
        <f t="shared" si="7"/>
        <v>05-1611</v>
      </c>
      <c r="C80" s="421">
        <f t="shared" si="8"/>
        <v>45291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НДФ Конкорд Фонд 7 - Саут-Ийст Юръп</v>
      </c>
      <c r="B81" s="420" t="str">
        <f t="shared" si="7"/>
        <v>05-1611</v>
      </c>
      <c r="C81" s="421">
        <f t="shared" si="8"/>
        <v>45291</v>
      </c>
      <c r="D81" s="422" t="s">
        <v>801</v>
      </c>
      <c r="E81" s="427" t="s">
        <v>122</v>
      </c>
      <c r="F81" s="420" t="s">
        <v>828</v>
      </c>
      <c r="G81" s="424">
        <f>'2-OD'!C21</f>
        <v>49682.1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НДФ Конкорд Фонд 7 - Саут-Ийст Юръп</v>
      </c>
      <c r="B83" s="420" t="str">
        <f aca="true" t="shared" si="10" ref="B83:B109">dfRG</f>
        <v>05-1611</v>
      </c>
      <c r="C83" s="421">
        <f aca="true" t="shared" si="11" ref="C83:C109">EndDate</f>
        <v>45291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НДФ Конкорд Фонд 7 - Саут-Ийст Юръп</v>
      </c>
      <c r="B84" s="420" t="str">
        <f t="shared" si="10"/>
        <v>05-1611</v>
      </c>
      <c r="C84" s="421">
        <f t="shared" si="11"/>
        <v>45291</v>
      </c>
      <c r="D84" s="422" t="s">
        <v>804</v>
      </c>
      <c r="E84" s="427" t="s">
        <v>22</v>
      </c>
      <c r="F84" s="420" t="s">
        <v>828</v>
      </c>
      <c r="G84" s="424">
        <f>'2-OD'!C24</f>
        <v>7794</v>
      </c>
    </row>
    <row r="85" spans="1:7" ht="15.75">
      <c r="A85" s="419" t="str">
        <f t="shared" si="9"/>
        <v>НДФ Конкорд Фонд 7 - Саут-Ийст Юръп</v>
      </c>
      <c r="B85" s="420" t="str">
        <f t="shared" si="10"/>
        <v>05-1611</v>
      </c>
      <c r="C85" s="421">
        <f t="shared" si="11"/>
        <v>45291</v>
      </c>
      <c r="D85" s="425" t="s">
        <v>805</v>
      </c>
      <c r="E85" s="428" t="s">
        <v>23</v>
      </c>
      <c r="F85" s="420" t="s">
        <v>828</v>
      </c>
      <c r="G85" s="424">
        <f>'2-OD'!C25</f>
        <v>57476.1</v>
      </c>
    </row>
    <row r="86" spans="1:7" ht="15.75">
      <c r="A86" s="419" t="str">
        <f t="shared" si="9"/>
        <v>НДФ Конкорд Фонд 7 - Саут-Ийст Юръп</v>
      </c>
      <c r="B86" s="420" t="str">
        <f t="shared" si="10"/>
        <v>05-1611</v>
      </c>
      <c r="C86" s="421">
        <f t="shared" si="11"/>
        <v>45291</v>
      </c>
      <c r="D86" s="425" t="s">
        <v>806</v>
      </c>
      <c r="E86" s="429" t="s">
        <v>144</v>
      </c>
      <c r="F86" s="420" t="s">
        <v>828</v>
      </c>
      <c r="G86" s="424">
        <f>'2-OD'!C26</f>
        <v>12985678.299999997</v>
      </c>
    </row>
    <row r="87" spans="1:7" ht="15.75">
      <c r="A87" s="419" t="str">
        <f t="shared" si="9"/>
        <v>НДФ Конкорд Фонд 7 - Саут-Ийст Юръп</v>
      </c>
      <c r="B87" s="420" t="str">
        <f t="shared" si="10"/>
        <v>05-1611</v>
      </c>
      <c r="C87" s="421">
        <f t="shared" si="11"/>
        <v>45291</v>
      </c>
      <c r="D87" s="425" t="s">
        <v>807</v>
      </c>
      <c r="E87" s="429" t="s">
        <v>824</v>
      </c>
      <c r="F87" s="420" t="s">
        <v>828</v>
      </c>
      <c r="G87" s="424">
        <f>'2-OD'!C27</f>
        <v>2942879.710000001</v>
      </c>
    </row>
    <row r="88" spans="1:7" ht="15.75">
      <c r="A88" s="419" t="str">
        <f t="shared" si="9"/>
        <v>НДФ Конкорд Фонд 7 - Саут-Ийст Юръп</v>
      </c>
      <c r="B88" s="420" t="str">
        <f t="shared" si="10"/>
        <v>05-1611</v>
      </c>
      <c r="C88" s="421">
        <f t="shared" si="11"/>
        <v>45291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НДФ Конкорд Фонд 7 - Саут-Ийст Юръп</v>
      </c>
      <c r="B89" s="420" t="str">
        <f t="shared" si="10"/>
        <v>05-1611</v>
      </c>
      <c r="C89" s="421">
        <f t="shared" si="11"/>
        <v>45291</v>
      </c>
      <c r="D89" s="425" t="s">
        <v>809</v>
      </c>
      <c r="E89" s="429" t="s">
        <v>146</v>
      </c>
      <c r="F89" s="420" t="s">
        <v>828</v>
      </c>
      <c r="G89" s="424">
        <f>'2-OD'!C29</f>
        <v>2942879.710000001</v>
      </c>
    </row>
    <row r="90" spans="1:7" ht="15.75">
      <c r="A90" s="419" t="str">
        <f t="shared" si="9"/>
        <v>НДФ Конкорд Фонд 7 - Саут-Ийст Юръп</v>
      </c>
      <c r="B90" s="420" t="str">
        <f t="shared" si="10"/>
        <v>05-1611</v>
      </c>
      <c r="C90" s="421">
        <f t="shared" si="11"/>
        <v>45291</v>
      </c>
      <c r="D90" s="425" t="s">
        <v>810</v>
      </c>
      <c r="E90" s="429" t="s">
        <v>826</v>
      </c>
      <c r="F90" s="420" t="s">
        <v>828</v>
      </c>
      <c r="G90" s="424">
        <f>'2-OD'!C30</f>
        <v>15928558.009999998</v>
      </c>
    </row>
    <row r="91" spans="1:7" ht="15.75">
      <c r="A91" s="430" t="str">
        <f t="shared" si="9"/>
        <v>НДФ Конкорд Фонд 7 - Саут-Ийст Юръп</v>
      </c>
      <c r="B91" s="431" t="str">
        <f t="shared" si="10"/>
        <v>05-1611</v>
      </c>
      <c r="C91" s="432">
        <f t="shared" si="11"/>
        <v>45291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НДФ Конкорд Фонд 7 - Саут-Ийст Юръп</v>
      </c>
      <c r="B92" s="431" t="str">
        <f t="shared" si="10"/>
        <v>05-1611</v>
      </c>
      <c r="C92" s="432">
        <f t="shared" si="11"/>
        <v>45291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НДФ Конкорд Фонд 7 - Саут-Ийст Юръп</v>
      </c>
      <c r="B93" s="431" t="str">
        <f t="shared" si="10"/>
        <v>05-1611</v>
      </c>
      <c r="C93" s="432">
        <f t="shared" si="11"/>
        <v>45291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1.5">
      <c r="A94" s="430" t="str">
        <f t="shared" si="9"/>
        <v>НДФ Конкорд Фонд 7 - Саут-Ийст Юръп</v>
      </c>
      <c r="B94" s="431" t="str">
        <f t="shared" si="10"/>
        <v>05-1611</v>
      </c>
      <c r="C94" s="432">
        <f t="shared" si="11"/>
        <v>45291</v>
      </c>
      <c r="D94" s="433" t="s">
        <v>812</v>
      </c>
      <c r="E94" s="438" t="s">
        <v>939</v>
      </c>
      <c r="F94" s="431" t="s">
        <v>829</v>
      </c>
      <c r="G94" s="435">
        <f>'2-OD'!G13</f>
        <v>577478.35</v>
      </c>
    </row>
    <row r="95" spans="1:7" ht="31.5">
      <c r="A95" s="430" t="str">
        <f t="shared" si="9"/>
        <v>НДФ Конкорд Фонд 7 - Саут-Ийст Юръп</v>
      </c>
      <c r="B95" s="431" t="str">
        <f t="shared" si="10"/>
        <v>05-1611</v>
      </c>
      <c r="C95" s="432">
        <f t="shared" si="11"/>
        <v>45291</v>
      </c>
      <c r="D95" s="433" t="s">
        <v>813</v>
      </c>
      <c r="E95" s="438" t="s">
        <v>940</v>
      </c>
      <c r="F95" s="431" t="s">
        <v>829</v>
      </c>
      <c r="G95" s="435">
        <f>'2-OD'!G14</f>
        <v>15213695.52</v>
      </c>
    </row>
    <row r="96" spans="1:7" ht="15.75">
      <c r="A96" s="430" t="str">
        <f t="shared" si="9"/>
        <v>НДФ Конкорд Фонд 7 - Саут-Ийст Юръп</v>
      </c>
      <c r="B96" s="431" t="str">
        <f t="shared" si="10"/>
        <v>05-1611</v>
      </c>
      <c r="C96" s="432">
        <f t="shared" si="11"/>
        <v>45291</v>
      </c>
      <c r="D96" s="433" t="s">
        <v>814</v>
      </c>
      <c r="E96" s="438" t="s">
        <v>941</v>
      </c>
      <c r="F96" s="431" t="s">
        <v>829</v>
      </c>
      <c r="G96" s="435">
        <f>'2-OD'!G15</f>
        <v>31972.54</v>
      </c>
    </row>
    <row r="97" spans="1:7" ht="15.75">
      <c r="A97" s="430" t="str">
        <f t="shared" si="9"/>
        <v>НДФ Конкорд Фонд 7 - Саут-Ийст Юръп</v>
      </c>
      <c r="B97" s="431" t="str">
        <f t="shared" si="10"/>
        <v>05-1611</v>
      </c>
      <c r="C97" s="432">
        <f t="shared" si="11"/>
        <v>45291</v>
      </c>
      <c r="D97" s="433" t="s">
        <v>815</v>
      </c>
      <c r="E97" s="439" t="s">
        <v>942</v>
      </c>
      <c r="F97" s="431" t="s">
        <v>829</v>
      </c>
      <c r="G97" s="435">
        <f>'2-OD'!G16</f>
        <v>88461.6</v>
      </c>
    </row>
    <row r="98" spans="1:7" ht="15.75">
      <c r="A98" s="430" t="str">
        <f t="shared" si="9"/>
        <v>НДФ Конкорд Фонд 7 - Саут-Ийст Юръп</v>
      </c>
      <c r="B98" s="431" t="str">
        <f t="shared" si="10"/>
        <v>05-1611</v>
      </c>
      <c r="C98" s="432">
        <f t="shared" si="11"/>
        <v>45291</v>
      </c>
      <c r="D98" s="433" t="s">
        <v>816</v>
      </c>
      <c r="E98" s="438" t="s">
        <v>943</v>
      </c>
      <c r="F98" s="431" t="s">
        <v>829</v>
      </c>
      <c r="G98" s="435">
        <f>'2-OD'!G17</f>
        <v>16950</v>
      </c>
    </row>
    <row r="99" spans="1:7" ht="15.75">
      <c r="A99" s="430" t="str">
        <f t="shared" si="9"/>
        <v>НДФ Конкорд Фонд 7 - Саут-Ийст Юръп</v>
      </c>
      <c r="B99" s="431" t="str">
        <f t="shared" si="10"/>
        <v>05-1611</v>
      </c>
      <c r="C99" s="432">
        <f t="shared" si="11"/>
        <v>45291</v>
      </c>
      <c r="D99" s="436" t="s">
        <v>817</v>
      </c>
      <c r="E99" s="440" t="s">
        <v>20</v>
      </c>
      <c r="F99" s="431" t="s">
        <v>829</v>
      </c>
      <c r="G99" s="435">
        <f>'2-OD'!G18</f>
        <v>15928558.009999998</v>
      </c>
    </row>
    <row r="100" spans="1:7" ht="15.75">
      <c r="A100" s="430" t="str">
        <f t="shared" si="9"/>
        <v>НДФ Конкорд Фонд 7 - Саут-Ийст Юръп</v>
      </c>
      <c r="B100" s="431" t="str">
        <f t="shared" si="10"/>
        <v>05-1611</v>
      </c>
      <c r="C100" s="432">
        <f t="shared" si="11"/>
        <v>45291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НДФ Конкорд Фонд 7 - Саут-Ийст Юръп</v>
      </c>
      <c r="B101" s="431" t="str">
        <f t="shared" si="10"/>
        <v>05-1611</v>
      </c>
      <c r="C101" s="432">
        <f t="shared" si="11"/>
        <v>45291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НДФ Конкорд Фонд 7 - Саут-Ийст Юръп</v>
      </c>
      <c r="B102" s="431" t="str">
        <f t="shared" si="10"/>
        <v>05-1611</v>
      </c>
      <c r="C102" s="432">
        <f t="shared" si="11"/>
        <v>45291</v>
      </c>
      <c r="D102" s="436" t="s">
        <v>819</v>
      </c>
      <c r="E102" s="441" t="s">
        <v>40</v>
      </c>
      <c r="F102" s="431" t="s">
        <v>829</v>
      </c>
      <c r="G102" s="435">
        <f>'2-OD'!G26</f>
        <v>15928558.009999998</v>
      </c>
    </row>
    <row r="103" spans="1:7" ht="15.75">
      <c r="A103" s="430" t="str">
        <f t="shared" si="9"/>
        <v>НДФ Конкорд Фонд 7 - Саут-Ийст Юръп</v>
      </c>
      <c r="B103" s="431" t="str">
        <f t="shared" si="10"/>
        <v>05-1611</v>
      </c>
      <c r="C103" s="432">
        <f t="shared" si="11"/>
        <v>45291</v>
      </c>
      <c r="D103" s="436" t="s">
        <v>820</v>
      </c>
      <c r="E103" s="441" t="s">
        <v>825</v>
      </c>
      <c r="F103" s="431" t="s">
        <v>829</v>
      </c>
      <c r="G103" s="435">
        <f>'2-OD'!G27</f>
        <v>0</v>
      </c>
    </row>
    <row r="104" spans="1:7" ht="15.75">
      <c r="A104" s="430" t="str">
        <f t="shared" si="9"/>
        <v>НДФ Конкорд Фонд 7 - Саут-Ийст Юръп</v>
      </c>
      <c r="B104" s="431" t="str">
        <f t="shared" si="10"/>
        <v>05-1611</v>
      </c>
      <c r="C104" s="432">
        <f t="shared" si="11"/>
        <v>45291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НДФ Конкорд Фонд 7 - Саут-Ийст Юръп</v>
      </c>
      <c r="B105" s="431" t="str">
        <f t="shared" si="10"/>
        <v>05-1611</v>
      </c>
      <c r="C105" s="432">
        <f t="shared" si="11"/>
        <v>45291</v>
      </c>
      <c r="D105" s="436" t="s">
        <v>821</v>
      </c>
      <c r="E105" s="441" t="s">
        <v>147</v>
      </c>
      <c r="F105" s="431" t="s">
        <v>829</v>
      </c>
      <c r="G105" s="435">
        <f>'2-OD'!G29</f>
        <v>0</v>
      </c>
    </row>
    <row r="106" spans="1:7" ht="15.75">
      <c r="A106" s="430" t="str">
        <f t="shared" si="9"/>
        <v>НДФ Конкорд Фонд 7 - Саут-Ийст Юръп</v>
      </c>
      <c r="B106" s="431" t="str">
        <f t="shared" si="10"/>
        <v>05-1611</v>
      </c>
      <c r="C106" s="432">
        <f t="shared" si="11"/>
        <v>45291</v>
      </c>
      <c r="D106" s="436" t="s">
        <v>822</v>
      </c>
      <c r="E106" s="441" t="s">
        <v>827</v>
      </c>
      <c r="F106" s="431" t="s">
        <v>829</v>
      </c>
      <c r="G106" s="435">
        <f>'2-OD'!G30</f>
        <v>15928558.009999998</v>
      </c>
    </row>
    <row r="107" spans="1:7" ht="15.75">
      <c r="A107" s="442" t="str">
        <f t="shared" si="9"/>
        <v>НДФ Конкорд Фонд 7 - Саут-Ийст Юръп</v>
      </c>
      <c r="B107" s="443" t="str">
        <f t="shared" si="10"/>
        <v>05-1611</v>
      </c>
      <c r="C107" s="444">
        <f t="shared" si="11"/>
        <v>45291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НДФ Конкорд Фонд 7 - Саут-Ийст Юръп</v>
      </c>
      <c r="B108" s="443" t="str">
        <f t="shared" si="10"/>
        <v>05-1611</v>
      </c>
      <c r="C108" s="444">
        <f t="shared" si="11"/>
        <v>45291</v>
      </c>
      <c r="D108" s="445" t="s">
        <v>830</v>
      </c>
      <c r="E108" s="448" t="s">
        <v>987</v>
      </c>
      <c r="F108" s="443" t="s">
        <v>1367</v>
      </c>
      <c r="G108" s="447">
        <f>'3-OPP'!E13</f>
        <v>0</v>
      </c>
    </row>
    <row r="109" spans="1:7" ht="31.5">
      <c r="A109" s="442" t="str">
        <f t="shared" si="9"/>
        <v>НДФ Конкорд Фонд 7 - Саут-Ийст Юръп</v>
      </c>
      <c r="B109" s="443" t="str">
        <f t="shared" si="10"/>
        <v>05-1611</v>
      </c>
      <c r="C109" s="444">
        <f t="shared" si="11"/>
        <v>45291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НДФ Конкорд Фонд 7 - Саут-Ийст Юръп</v>
      </c>
      <c r="B110" s="443" t="str">
        <f aca="true" t="shared" si="13" ref="B110:B141">dfRG</f>
        <v>05-1611</v>
      </c>
      <c r="C110" s="444">
        <f aca="true" t="shared" si="14" ref="C110:C141">EndDate</f>
        <v>45291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НДФ Конкорд Фонд 7 - Саут-Ийст Юръп</v>
      </c>
      <c r="B111" s="443" t="str">
        <f t="shared" si="13"/>
        <v>05-1611</v>
      </c>
      <c r="C111" s="444">
        <f t="shared" si="14"/>
        <v>45291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НДФ Конкорд Фонд 7 - Саут-Ийст Юръп</v>
      </c>
      <c r="B112" s="443" t="str">
        <f t="shared" si="13"/>
        <v>05-1611</v>
      </c>
      <c r="C112" s="444">
        <f t="shared" si="14"/>
        <v>45291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НДФ Конкорд Фонд 7 - Саут-Ийст Юръп</v>
      </c>
      <c r="B113" s="443" t="str">
        <f t="shared" si="13"/>
        <v>05-1611</v>
      </c>
      <c r="C113" s="444">
        <f t="shared" si="14"/>
        <v>45291</v>
      </c>
      <c r="D113" s="445" t="s">
        <v>835</v>
      </c>
      <c r="E113" s="448" t="s">
        <v>984</v>
      </c>
      <c r="F113" s="443" t="s">
        <v>1367</v>
      </c>
      <c r="G113" s="447">
        <f>'3-OPP'!E18</f>
        <v>-57476.09999999806</v>
      </c>
    </row>
    <row r="114" spans="1:7" ht="31.5">
      <c r="A114" s="442" t="str">
        <f t="shared" si="12"/>
        <v>НДФ Конкорд Фонд 7 - Саут-Ийст Юръп</v>
      </c>
      <c r="B114" s="443" t="str">
        <f t="shared" si="13"/>
        <v>05-1611</v>
      </c>
      <c r="C114" s="444">
        <f t="shared" si="14"/>
        <v>45291</v>
      </c>
      <c r="D114" s="451" t="s">
        <v>836</v>
      </c>
      <c r="E114" s="446" t="s">
        <v>985</v>
      </c>
      <c r="F114" s="443" t="s">
        <v>1367</v>
      </c>
      <c r="G114" s="447">
        <f>'3-OPP'!E19</f>
        <v>-57476.09999999806</v>
      </c>
    </row>
    <row r="115" spans="1:7" ht="15.75">
      <c r="A115" s="442" t="str">
        <f t="shared" si="12"/>
        <v>НДФ Конкорд Фонд 7 - Саут-Ийст Юръп</v>
      </c>
      <c r="B115" s="443" t="str">
        <f t="shared" si="13"/>
        <v>05-1611</v>
      </c>
      <c r="C115" s="444">
        <f t="shared" si="14"/>
        <v>45291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НДФ Конкорд Фонд 7 - Саут-Ийст Юръп</v>
      </c>
      <c r="B116" s="443" t="str">
        <f t="shared" si="13"/>
        <v>05-1611</v>
      </c>
      <c r="C116" s="444">
        <f t="shared" si="14"/>
        <v>45291</v>
      </c>
      <c r="D116" s="445" t="s">
        <v>837</v>
      </c>
      <c r="E116" s="448" t="s">
        <v>958</v>
      </c>
      <c r="F116" s="443" t="s">
        <v>1367</v>
      </c>
      <c r="G116" s="447">
        <f>'3-OPP'!E21</f>
        <v>882357.5899999999</v>
      </c>
    </row>
    <row r="117" spans="1:7" ht="31.5">
      <c r="A117" s="442" t="str">
        <f t="shared" si="12"/>
        <v>НДФ Конкорд Фонд 7 - Саут-Ийст Юръп</v>
      </c>
      <c r="B117" s="443" t="str">
        <f t="shared" si="13"/>
        <v>05-1611</v>
      </c>
      <c r="C117" s="444">
        <f t="shared" si="14"/>
        <v>45291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НДФ Конкорд Фонд 7 - Саут-Ийст Юръп</v>
      </c>
      <c r="B118" s="443" t="str">
        <f t="shared" si="13"/>
        <v>05-1611</v>
      </c>
      <c r="C118" s="444">
        <f t="shared" si="14"/>
        <v>45291</v>
      </c>
      <c r="D118" s="445" t="s">
        <v>839</v>
      </c>
      <c r="E118" s="448" t="s">
        <v>960</v>
      </c>
      <c r="F118" s="443" t="s">
        <v>1367</v>
      </c>
      <c r="G118" s="447">
        <f>'3-OPP'!E23</f>
        <v>33111.69</v>
      </c>
    </row>
    <row r="119" spans="1:7" ht="15.75">
      <c r="A119" s="442" t="str">
        <f t="shared" si="12"/>
        <v>НДФ Конкорд Фонд 7 - Саут-Ийст Юръп</v>
      </c>
      <c r="B119" s="443" t="str">
        <f t="shared" si="13"/>
        <v>05-1611</v>
      </c>
      <c r="C119" s="444">
        <f t="shared" si="14"/>
        <v>45291</v>
      </c>
      <c r="D119" s="445" t="s">
        <v>840</v>
      </c>
      <c r="E119" s="448" t="s">
        <v>961</v>
      </c>
      <c r="F119" s="443" t="s">
        <v>1367</v>
      </c>
      <c r="G119" s="447">
        <f>'3-OPP'!E24</f>
        <v>42565.87</v>
      </c>
    </row>
    <row r="120" spans="1:7" ht="15.75">
      <c r="A120" s="442" t="str">
        <f t="shared" si="12"/>
        <v>НДФ Конкорд Фонд 7 - Саут-Ийст Юръп</v>
      </c>
      <c r="B120" s="443" t="str">
        <f t="shared" si="13"/>
        <v>05-1611</v>
      </c>
      <c r="C120" s="444">
        <f t="shared" si="14"/>
        <v>45291</v>
      </c>
      <c r="D120" s="445" t="s">
        <v>841</v>
      </c>
      <c r="E120" s="450" t="s">
        <v>962</v>
      </c>
      <c r="F120" s="443" t="s">
        <v>1367</v>
      </c>
      <c r="G120" s="447">
        <f>'3-OPP'!E25</f>
        <v>-849458.96</v>
      </c>
    </row>
    <row r="121" spans="1:7" ht="15.75">
      <c r="A121" s="442" t="str">
        <f t="shared" si="12"/>
        <v>НДФ Конкорд Фонд 7 - Саут-Ийст Юръп</v>
      </c>
      <c r="B121" s="443" t="str">
        <f t="shared" si="13"/>
        <v>05-1611</v>
      </c>
      <c r="C121" s="444">
        <f t="shared" si="14"/>
        <v>45291</v>
      </c>
      <c r="D121" s="445" t="s">
        <v>842</v>
      </c>
      <c r="E121" s="450" t="s">
        <v>963</v>
      </c>
      <c r="F121" s="443" t="s">
        <v>1367</v>
      </c>
      <c r="G121" s="447">
        <f>'3-OPP'!E26</f>
        <v>-94680.77</v>
      </c>
    </row>
    <row r="122" spans="1:7" ht="15.75">
      <c r="A122" s="442" t="str">
        <f t="shared" si="12"/>
        <v>НДФ Конкорд Фонд 7 - Саут-Ийст Юръп</v>
      </c>
      <c r="B122" s="443" t="str">
        <f t="shared" si="13"/>
        <v>05-1611</v>
      </c>
      <c r="C122" s="444">
        <f t="shared" si="14"/>
        <v>45291</v>
      </c>
      <c r="D122" s="445" t="s">
        <v>843</v>
      </c>
      <c r="E122" s="450" t="s">
        <v>964</v>
      </c>
      <c r="F122" s="443" t="s">
        <v>1367</v>
      </c>
      <c r="G122" s="447">
        <f>'3-OPP'!E27</f>
        <v>0</v>
      </c>
    </row>
    <row r="123" spans="1:7" ht="15.75">
      <c r="A123" s="442" t="str">
        <f t="shared" si="12"/>
        <v>НДФ Конкорд Фонд 7 - Саут-Ийст Юръп</v>
      </c>
      <c r="B123" s="443" t="str">
        <f t="shared" si="13"/>
        <v>05-1611</v>
      </c>
      <c r="C123" s="444">
        <f t="shared" si="14"/>
        <v>45291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НДФ Конкорд Фонд 7 - Саут-Ийст Юръп</v>
      </c>
      <c r="B124" s="443" t="str">
        <f t="shared" si="13"/>
        <v>05-1611</v>
      </c>
      <c r="C124" s="444">
        <f t="shared" si="14"/>
        <v>45291</v>
      </c>
      <c r="D124" s="451" t="s">
        <v>845</v>
      </c>
      <c r="E124" s="446" t="s">
        <v>115</v>
      </c>
      <c r="F124" s="443" t="s">
        <v>1367</v>
      </c>
      <c r="G124" s="447">
        <f>'3-OPP'!E29</f>
        <v>13895.419999998063</v>
      </c>
    </row>
    <row r="125" spans="1:7" ht="15.75">
      <c r="A125" s="442" t="str">
        <f t="shared" si="12"/>
        <v>НДФ Конкорд Фонд 7 - Саут-Ийст Юръп</v>
      </c>
      <c r="B125" s="443" t="str">
        <f t="shared" si="13"/>
        <v>05-1611</v>
      </c>
      <c r="C125" s="444">
        <f t="shared" si="14"/>
        <v>45291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НДФ Конкорд Фонд 7 - Саут-Ийст Юръп</v>
      </c>
      <c r="B126" s="443" t="str">
        <f t="shared" si="13"/>
        <v>05-1611</v>
      </c>
      <c r="C126" s="444">
        <f t="shared" si="14"/>
        <v>45291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НДФ Конкорд Фонд 7 - Саут-Ийст Юръп</v>
      </c>
      <c r="B127" s="443" t="str">
        <f t="shared" si="13"/>
        <v>05-1611</v>
      </c>
      <c r="C127" s="444">
        <f t="shared" si="14"/>
        <v>45291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НДФ Конкорд Фонд 7 - Саут-Ийст Юръп</v>
      </c>
      <c r="B128" s="443" t="str">
        <f t="shared" si="13"/>
        <v>05-1611</v>
      </c>
      <c r="C128" s="444">
        <f t="shared" si="14"/>
        <v>45291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НДФ Конкорд Фонд 7 - Саут-Ийст Юръп</v>
      </c>
      <c r="B129" s="443" t="str">
        <f t="shared" si="13"/>
        <v>05-1611</v>
      </c>
      <c r="C129" s="444">
        <f t="shared" si="14"/>
        <v>45291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НДФ Конкорд Фонд 7 - Саут-Ийст Юръп</v>
      </c>
      <c r="B130" s="443" t="str">
        <f t="shared" si="13"/>
        <v>05-1611</v>
      </c>
      <c r="C130" s="444">
        <f t="shared" si="14"/>
        <v>45291</v>
      </c>
      <c r="D130" s="445" t="s">
        <v>850</v>
      </c>
      <c r="E130" s="448" t="s">
        <v>970</v>
      </c>
      <c r="F130" s="443" t="s">
        <v>1367</v>
      </c>
      <c r="G130" s="447">
        <f>'3-OPP'!E35</f>
        <v>0</v>
      </c>
    </row>
    <row r="131" spans="1:7" ht="31.5">
      <c r="A131" s="442" t="str">
        <f t="shared" si="12"/>
        <v>НДФ Конкорд Фонд 7 - Саут-Ийст Юръп</v>
      </c>
      <c r="B131" s="443" t="str">
        <f t="shared" si="13"/>
        <v>05-1611</v>
      </c>
      <c r="C131" s="444">
        <f t="shared" si="14"/>
        <v>45291</v>
      </c>
      <c r="D131" s="451" t="s">
        <v>851</v>
      </c>
      <c r="E131" s="446" t="s">
        <v>148</v>
      </c>
      <c r="F131" s="443" t="s">
        <v>1367</v>
      </c>
      <c r="G131" s="447">
        <f>'3-OPP'!E36</f>
        <v>0</v>
      </c>
    </row>
    <row r="132" spans="1:7" ht="31.5">
      <c r="A132" s="442" t="str">
        <f t="shared" si="12"/>
        <v>НДФ Конкорд Фонд 7 - Саут-Ийст Юръп</v>
      </c>
      <c r="B132" s="443" t="str">
        <f t="shared" si="13"/>
        <v>05-1611</v>
      </c>
      <c r="C132" s="444">
        <f t="shared" si="14"/>
        <v>45291</v>
      </c>
      <c r="D132" s="451" t="s">
        <v>852</v>
      </c>
      <c r="E132" s="446" t="s">
        <v>62</v>
      </c>
      <c r="F132" s="443" t="s">
        <v>1367</v>
      </c>
      <c r="G132" s="447">
        <f>'3-OPP'!E37</f>
        <v>-43580.68</v>
      </c>
    </row>
    <row r="133" spans="1:7" ht="31.5">
      <c r="A133" s="442" t="str">
        <f t="shared" si="12"/>
        <v>НДФ Конкорд Фонд 7 - Саут-Ийст Юръп</v>
      </c>
      <c r="B133" s="443" t="str">
        <f t="shared" si="13"/>
        <v>05-1611</v>
      </c>
      <c r="C133" s="444">
        <f t="shared" si="14"/>
        <v>45291</v>
      </c>
      <c r="D133" s="451" t="s">
        <v>853</v>
      </c>
      <c r="E133" s="446" t="s">
        <v>982</v>
      </c>
      <c r="F133" s="443" t="s">
        <v>1367</v>
      </c>
      <c r="G133" s="447">
        <f>'3-OPP'!E38</f>
        <v>51513.96</v>
      </c>
    </row>
    <row r="134" spans="1:7" ht="31.5">
      <c r="A134" s="442" t="str">
        <f t="shared" si="12"/>
        <v>НДФ Конкорд Фонд 7 - Саут-Ийст Юръп</v>
      </c>
      <c r="B134" s="443" t="str">
        <f t="shared" si="13"/>
        <v>05-1611</v>
      </c>
      <c r="C134" s="444">
        <f t="shared" si="14"/>
        <v>45291</v>
      </c>
      <c r="D134" s="451" t="s">
        <v>854</v>
      </c>
      <c r="E134" s="446" t="s">
        <v>983</v>
      </c>
      <c r="F134" s="443" t="s">
        <v>1367</v>
      </c>
      <c r="G134" s="447">
        <f>'3-OPP'!E39</f>
        <v>7933.279999999999</v>
      </c>
    </row>
    <row r="135" spans="1:7" ht="15.75">
      <c r="A135" s="442" t="str">
        <f t="shared" si="12"/>
        <v>НДФ Конкорд Фонд 7 - Саут-Ийст Юръп</v>
      </c>
      <c r="B135" s="443" t="str">
        <f t="shared" si="13"/>
        <v>05-1611</v>
      </c>
      <c r="C135" s="444">
        <f t="shared" si="14"/>
        <v>45291</v>
      </c>
      <c r="D135" s="445" t="s">
        <v>855</v>
      </c>
      <c r="E135" s="449" t="s">
        <v>91</v>
      </c>
      <c r="F135" s="443" t="s">
        <v>1367</v>
      </c>
      <c r="G135" s="447">
        <f>'3-OPP'!E40</f>
        <v>7933.28</v>
      </c>
    </row>
    <row r="136" spans="1:7" ht="31.5">
      <c r="A136" s="430" t="str">
        <f t="shared" si="12"/>
        <v>НДФ Конкорд Фонд 7 - Саут-Ийст Юръп</v>
      </c>
      <c r="B136" s="431" t="str">
        <f t="shared" si="13"/>
        <v>05-1611</v>
      </c>
      <c r="C136" s="432">
        <f t="shared" si="14"/>
        <v>45291</v>
      </c>
      <c r="D136" s="452" t="s">
        <v>856</v>
      </c>
      <c r="E136" s="453" t="s">
        <v>95</v>
      </c>
      <c r="F136" s="431" t="s">
        <v>1368</v>
      </c>
      <c r="G136" s="435">
        <f>'4-OSK'!I13</f>
        <v>78035429.53</v>
      </c>
    </row>
    <row r="137" spans="1:7" ht="31.5">
      <c r="A137" s="430" t="str">
        <f t="shared" si="12"/>
        <v>НДФ Конкорд Фонд 7 - Саут-Ийст Юръп</v>
      </c>
      <c r="B137" s="431" t="str">
        <f t="shared" si="13"/>
        <v>05-1611</v>
      </c>
      <c r="C137" s="432">
        <f t="shared" si="14"/>
        <v>45291</v>
      </c>
      <c r="D137" s="452" t="s">
        <v>857</v>
      </c>
      <c r="E137" s="453" t="s">
        <v>49</v>
      </c>
      <c r="F137" s="431" t="s">
        <v>1368</v>
      </c>
      <c r="G137" s="435">
        <f>'4-OSK'!I14</f>
        <v>77960017.04</v>
      </c>
    </row>
    <row r="138" spans="1:7" ht="31.5">
      <c r="A138" s="430" t="str">
        <f t="shared" si="12"/>
        <v>НДФ Конкорд Фонд 7 - Саут-Ийст Юръп</v>
      </c>
      <c r="B138" s="431" t="str">
        <f t="shared" si="13"/>
        <v>05-1611</v>
      </c>
      <c r="C138" s="432">
        <f t="shared" si="14"/>
        <v>45291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НДФ Конкорд Фонд 7 - Саут-Ийст Юръп</v>
      </c>
      <c r="B139" s="431" t="str">
        <f t="shared" si="13"/>
        <v>05-1611</v>
      </c>
      <c r="C139" s="432">
        <f t="shared" si="14"/>
        <v>45291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НДФ Конкорд Фонд 7 - Саут-Ийст Юръп</v>
      </c>
      <c r="B140" s="431" t="str">
        <f t="shared" si="13"/>
        <v>05-1611</v>
      </c>
      <c r="C140" s="432">
        <f t="shared" si="14"/>
        <v>45291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НДФ Конкорд Фонд 7 - Саут-Ийст Юръп</v>
      </c>
      <c r="B141" s="431" t="str">
        <f t="shared" si="13"/>
        <v>05-1611</v>
      </c>
      <c r="C141" s="432">
        <f t="shared" si="14"/>
        <v>45291</v>
      </c>
      <c r="D141" s="452" t="s">
        <v>861</v>
      </c>
      <c r="E141" s="453" t="s">
        <v>51</v>
      </c>
      <c r="F141" s="431" t="s">
        <v>1368</v>
      </c>
      <c r="G141" s="435">
        <f>'4-OSK'!I18</f>
        <v>77960017.04</v>
      </c>
    </row>
    <row r="142" spans="1:7" ht="31.5">
      <c r="A142" s="430" t="str">
        <f aca="true" t="shared" si="15" ref="A142:A155">dfName</f>
        <v>НДФ Конкорд Фонд 7 - Саут-Ийст Юръп</v>
      </c>
      <c r="B142" s="431" t="str">
        <f aca="true" t="shared" si="16" ref="B142:B155">dfRG</f>
        <v>05-1611</v>
      </c>
      <c r="C142" s="432">
        <f aca="true" t="shared" si="17" ref="C142:C155">EndDate</f>
        <v>45291</v>
      </c>
      <c r="D142" s="452" t="s">
        <v>862</v>
      </c>
      <c r="E142" s="453" t="s">
        <v>149</v>
      </c>
      <c r="F142" s="431" t="s">
        <v>1368</v>
      </c>
      <c r="G142" s="435">
        <f>'4-OSK'!I19</f>
        <v>0</v>
      </c>
    </row>
    <row r="143" spans="1:7" ht="31.5">
      <c r="A143" s="430" t="str">
        <f t="shared" si="15"/>
        <v>НДФ Конкорд Фонд 7 - Саут-Ийст Юръп</v>
      </c>
      <c r="B143" s="431" t="str">
        <f t="shared" si="16"/>
        <v>05-1611</v>
      </c>
      <c r="C143" s="432">
        <f t="shared" si="17"/>
        <v>45291</v>
      </c>
      <c r="D143" s="452" t="s">
        <v>863</v>
      </c>
      <c r="E143" s="454" t="s">
        <v>225</v>
      </c>
      <c r="F143" s="431" t="s">
        <v>1368</v>
      </c>
      <c r="G143" s="435">
        <f>'4-OSK'!I20</f>
        <v>0</v>
      </c>
    </row>
    <row r="144" spans="1:7" ht="31.5">
      <c r="A144" s="430" t="str">
        <f t="shared" si="15"/>
        <v>НДФ Конкорд Фонд 7 - Саут-Ийст Юръп</v>
      </c>
      <c r="B144" s="431" t="str">
        <f t="shared" si="16"/>
        <v>05-1611</v>
      </c>
      <c r="C144" s="432">
        <f t="shared" si="17"/>
        <v>45291</v>
      </c>
      <c r="D144" s="452" t="s">
        <v>864</v>
      </c>
      <c r="E144" s="454" t="s">
        <v>226</v>
      </c>
      <c r="F144" s="431" t="s">
        <v>1368</v>
      </c>
      <c r="G144" s="435">
        <f>'4-OSK'!I21</f>
        <v>0</v>
      </c>
    </row>
    <row r="145" spans="1:7" ht="31.5">
      <c r="A145" s="430" t="str">
        <f t="shared" si="15"/>
        <v>НДФ Конкорд Фонд 7 - Саут-Ийст Юръп</v>
      </c>
      <c r="B145" s="431" t="str">
        <f t="shared" si="16"/>
        <v>05-1611</v>
      </c>
      <c r="C145" s="432">
        <f t="shared" si="17"/>
        <v>45291</v>
      </c>
      <c r="D145" s="452" t="s">
        <v>865</v>
      </c>
      <c r="E145" s="453" t="s">
        <v>52</v>
      </c>
      <c r="F145" s="431" t="s">
        <v>1368</v>
      </c>
      <c r="G145" s="435">
        <f>'4-OSK'!I22</f>
        <v>2942879.71</v>
      </c>
    </row>
    <row r="146" spans="1:7" ht="31.5">
      <c r="A146" s="430" t="str">
        <f t="shared" si="15"/>
        <v>НДФ Конкорд Фонд 7 - Саут-Ийст Юръп</v>
      </c>
      <c r="B146" s="431" t="str">
        <f t="shared" si="16"/>
        <v>05-1611</v>
      </c>
      <c r="C146" s="432">
        <f t="shared" si="17"/>
        <v>45291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НДФ Конкорд Фонд 7 - Саут-Ийст Юръп</v>
      </c>
      <c r="B147" s="431" t="str">
        <f t="shared" si="16"/>
        <v>05-1611</v>
      </c>
      <c r="C147" s="432">
        <f t="shared" si="17"/>
        <v>45291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НДФ Конкорд Фонд 7 - Саут-Ийст Юръп</v>
      </c>
      <c r="B148" s="431" t="str">
        <f t="shared" si="16"/>
        <v>05-1611</v>
      </c>
      <c r="C148" s="432">
        <f t="shared" si="17"/>
        <v>45291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НДФ Конкорд Фонд 7 - Саут-Ийст Юръп</v>
      </c>
      <c r="B149" s="431" t="str">
        <f t="shared" si="16"/>
        <v>05-1611</v>
      </c>
      <c r="C149" s="432">
        <f t="shared" si="17"/>
        <v>45291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НДФ Конкорд Фонд 7 - Саут-Ийст Юръп</v>
      </c>
      <c r="B150" s="431" t="str">
        <f t="shared" si="16"/>
        <v>05-1611</v>
      </c>
      <c r="C150" s="432">
        <f t="shared" si="17"/>
        <v>45291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НДФ Конкорд Фонд 7 - Саут-Ийст Юръп</v>
      </c>
      <c r="B151" s="431" t="str">
        <f t="shared" si="16"/>
        <v>05-1611</v>
      </c>
      <c r="C151" s="432">
        <f t="shared" si="17"/>
        <v>45291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НДФ Конкорд Фонд 7 - Саут-Ийст Юръп</v>
      </c>
      <c r="B152" s="431" t="str">
        <f t="shared" si="16"/>
        <v>05-1611</v>
      </c>
      <c r="C152" s="432">
        <f t="shared" si="17"/>
        <v>45291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НДФ Конкорд Фонд 7 - Саут-Ийст Юръп</v>
      </c>
      <c r="B153" s="431" t="str">
        <f t="shared" si="16"/>
        <v>05-1611</v>
      </c>
      <c r="C153" s="432">
        <f t="shared" si="17"/>
        <v>45291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НДФ Конкорд Фонд 7 - Саут-Ийст Юръп</v>
      </c>
      <c r="B154" s="431" t="str">
        <f t="shared" si="16"/>
        <v>05-1611</v>
      </c>
      <c r="C154" s="432">
        <f t="shared" si="17"/>
        <v>45291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НДФ Конкорд Фонд 7 - Саут-Ийст Юръп</v>
      </c>
      <c r="B155" s="431" t="str">
        <f t="shared" si="16"/>
        <v>05-1611</v>
      </c>
      <c r="C155" s="432">
        <f t="shared" si="17"/>
        <v>45291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НДФ Конкорд Фонд 7 - Саут-Ийст Юръп</v>
      </c>
      <c r="B157" s="431" t="str">
        <f aca="true" t="shared" si="19" ref="B157:B201">dfRG</f>
        <v>05-1611</v>
      </c>
      <c r="C157" s="432">
        <f aca="true" t="shared" si="20" ref="C157:C201">EndDate</f>
        <v>45291</v>
      </c>
      <c r="D157" s="452" t="s">
        <v>865</v>
      </c>
      <c r="E157" s="453" t="s">
        <v>55</v>
      </c>
      <c r="F157" s="431" t="s">
        <v>1368</v>
      </c>
      <c r="G157" s="435">
        <f>'4-OSK'!I34</f>
        <v>80902896.75</v>
      </c>
    </row>
    <row r="158" spans="1:7" ht="31.5">
      <c r="A158" s="430" t="str">
        <f t="shared" si="18"/>
        <v>НДФ Конкорд Фонд 7 - Саут-Ийст Юръп</v>
      </c>
      <c r="B158" s="431" t="str">
        <f t="shared" si="19"/>
        <v>05-1611</v>
      </c>
      <c r="C158" s="432">
        <f t="shared" si="20"/>
        <v>45291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НДФ Конкорд Фонд 7 - Саут-Ийст Юръп</v>
      </c>
      <c r="B159" s="431" t="str">
        <f t="shared" si="19"/>
        <v>05-1611</v>
      </c>
      <c r="C159" s="432">
        <f t="shared" si="20"/>
        <v>45291</v>
      </c>
      <c r="D159" s="452" t="s">
        <v>878</v>
      </c>
      <c r="E159" s="453" t="s">
        <v>56</v>
      </c>
      <c r="F159" s="431" t="s">
        <v>1368</v>
      </c>
      <c r="G159" s="435">
        <f>'4-OSK'!I36</f>
        <v>80902896.75</v>
      </c>
    </row>
    <row r="160" spans="1:7" ht="15.75">
      <c r="A160" s="471" t="str">
        <f t="shared" si="18"/>
        <v>НДФ Конкорд Фонд 7 - Саут-Ийст Юръп</v>
      </c>
      <c r="B160" s="472" t="str">
        <f t="shared" si="19"/>
        <v>05-1611</v>
      </c>
      <c r="C160" s="473">
        <f t="shared" si="20"/>
        <v>45291</v>
      </c>
      <c r="D160" s="569" t="s">
        <v>1395</v>
      </c>
      <c r="E160" s="570" t="s">
        <v>1408</v>
      </c>
      <c r="F160" s="472" t="s">
        <v>1409</v>
      </c>
      <c r="G160" s="598" t="str">
        <f>'5-DI'!D11</f>
        <v>BGN</v>
      </c>
    </row>
    <row r="161" spans="1:7" ht="15.75">
      <c r="A161" s="471" t="str">
        <f t="shared" si="18"/>
        <v>НДФ Конкорд Фонд 7 - Саут-Ийст Юръп</v>
      </c>
      <c r="B161" s="472" t="str">
        <f t="shared" si="19"/>
        <v>05-1611</v>
      </c>
      <c r="C161" s="473">
        <f t="shared" si="20"/>
        <v>45291</v>
      </c>
      <c r="D161" s="569" t="s">
        <v>1396</v>
      </c>
      <c r="E161" s="570" t="s">
        <v>1374</v>
      </c>
      <c r="F161" s="472" t="s">
        <v>1409</v>
      </c>
      <c r="G161" s="599">
        <f>'5-DI'!D12</f>
        <v>6285500</v>
      </c>
    </row>
    <row r="162" spans="1:7" ht="15.75">
      <c r="A162" s="471" t="str">
        <f t="shared" si="18"/>
        <v>НДФ Конкорд Фонд 7 - Саут-Ийст Юръп</v>
      </c>
      <c r="B162" s="472" t="str">
        <f t="shared" si="19"/>
        <v>05-1611</v>
      </c>
      <c r="C162" s="473">
        <f t="shared" si="20"/>
        <v>45291</v>
      </c>
      <c r="D162" s="569" t="s">
        <v>1397</v>
      </c>
      <c r="E162" s="571" t="s">
        <v>1373</v>
      </c>
      <c r="F162" s="472" t="s">
        <v>1409</v>
      </c>
      <c r="G162" s="599">
        <f>'5-DI'!D13</f>
        <v>6285500</v>
      </c>
    </row>
    <row r="163" spans="1:7" ht="15.75">
      <c r="A163" s="471" t="str">
        <f t="shared" si="18"/>
        <v>НДФ Конкорд Фонд 7 - Саут-Ийст Юръп</v>
      </c>
      <c r="B163" s="472" t="str">
        <f t="shared" si="19"/>
        <v>05-1611</v>
      </c>
      <c r="C163" s="473">
        <f t="shared" si="20"/>
        <v>45291</v>
      </c>
      <c r="D163" s="569" t="s">
        <v>1398</v>
      </c>
      <c r="E163" s="572" t="s">
        <v>1386</v>
      </c>
      <c r="F163" s="472" t="s">
        <v>1409</v>
      </c>
      <c r="G163" s="599">
        <f>'5-DI'!D14</f>
        <v>0</v>
      </c>
    </row>
    <row r="164" spans="1:7" ht="31.5">
      <c r="A164" s="471" t="str">
        <f t="shared" si="18"/>
        <v>НДФ Конкорд Фонд 7 - Саут-Ийст Юръп</v>
      </c>
      <c r="B164" s="472" t="str">
        <f t="shared" si="19"/>
        <v>05-1611</v>
      </c>
      <c r="C164" s="473">
        <f t="shared" si="20"/>
        <v>45291</v>
      </c>
      <c r="D164" s="569" t="s">
        <v>1399</v>
      </c>
      <c r="E164" s="572" t="s">
        <v>1388</v>
      </c>
      <c r="F164" s="472" t="s">
        <v>1409</v>
      </c>
      <c r="G164" s="600">
        <f>'5-DI'!D15</f>
        <v>0</v>
      </c>
    </row>
    <row r="165" spans="1:7" ht="15.75">
      <c r="A165" s="471" t="str">
        <f t="shared" si="18"/>
        <v>НДФ Конкорд Фонд 7 - Саут-Ийст Юръп</v>
      </c>
      <c r="B165" s="472" t="str">
        <f t="shared" si="19"/>
        <v>05-1611</v>
      </c>
      <c r="C165" s="473">
        <f t="shared" si="20"/>
        <v>45291</v>
      </c>
      <c r="D165" s="569" t="s">
        <v>1400</v>
      </c>
      <c r="E165" s="572" t="s">
        <v>1387</v>
      </c>
      <c r="F165" s="472" t="s">
        <v>1409</v>
      </c>
      <c r="G165" s="599">
        <f>'5-DI'!D16</f>
        <v>0</v>
      </c>
    </row>
    <row r="166" spans="1:7" ht="31.5">
      <c r="A166" s="471" t="str">
        <f t="shared" si="18"/>
        <v>НДФ Конкорд Фонд 7 - Саут-Ийст Юръп</v>
      </c>
      <c r="B166" s="472" t="str">
        <f t="shared" si="19"/>
        <v>05-1611</v>
      </c>
      <c r="C166" s="473">
        <f t="shared" si="20"/>
        <v>45291</v>
      </c>
      <c r="D166" s="569" t="s">
        <v>1401</v>
      </c>
      <c r="E166" s="572" t="s">
        <v>1389</v>
      </c>
      <c r="F166" s="472" t="s">
        <v>1409</v>
      </c>
      <c r="G166" s="600">
        <f>'5-DI'!D17</f>
        <v>0</v>
      </c>
    </row>
    <row r="167" spans="1:7" ht="31.5">
      <c r="A167" s="471" t="str">
        <f t="shared" si="18"/>
        <v>НДФ Конкорд Фонд 7 - Саут-Ийст Юръп</v>
      </c>
      <c r="B167" s="472" t="str">
        <f t="shared" si="19"/>
        <v>05-1611</v>
      </c>
      <c r="C167" s="473">
        <f t="shared" si="20"/>
        <v>45291</v>
      </c>
      <c r="D167" s="569" t="s">
        <v>1402</v>
      </c>
      <c r="E167" s="572" t="s">
        <v>1390</v>
      </c>
      <c r="F167" s="472" t="s">
        <v>1409</v>
      </c>
      <c r="G167" s="599">
        <f>'5-DI'!D18</f>
        <v>12.4032</v>
      </c>
    </row>
    <row r="168" spans="1:7" ht="31.5">
      <c r="A168" s="471" t="str">
        <f t="shared" si="18"/>
        <v>НДФ Конкорд Фонд 7 - Саут-Ийст Юръп</v>
      </c>
      <c r="B168" s="472" t="str">
        <f t="shared" si="19"/>
        <v>05-1611</v>
      </c>
      <c r="C168" s="473">
        <f t="shared" si="20"/>
        <v>45291</v>
      </c>
      <c r="D168" s="569" t="s">
        <v>1403</v>
      </c>
      <c r="E168" s="572" t="s">
        <v>1391</v>
      </c>
      <c r="F168" s="472" t="s">
        <v>1409</v>
      </c>
      <c r="G168" s="599">
        <f>'5-DI'!D19</f>
        <v>12.8714</v>
      </c>
    </row>
    <row r="169" spans="1:7" ht="31.5">
      <c r="A169" s="471" t="str">
        <f t="shared" si="18"/>
        <v>НДФ Конкорд Фонд 7 - Саут-Ийст Юръп</v>
      </c>
      <c r="B169" s="472" t="str">
        <f t="shared" si="19"/>
        <v>05-1611</v>
      </c>
      <c r="C169" s="473">
        <f t="shared" si="20"/>
        <v>45291</v>
      </c>
      <c r="D169" s="569" t="s">
        <v>1404</v>
      </c>
      <c r="E169" s="572" t="s">
        <v>1482</v>
      </c>
      <c r="F169" s="472" t="s">
        <v>1409</v>
      </c>
      <c r="G169" s="600">
        <f>'5-DI'!D20</f>
        <v>78736887.9587</v>
      </c>
    </row>
    <row r="170" spans="1:7" ht="31.5">
      <c r="A170" s="471" t="str">
        <f t="shared" si="18"/>
        <v>НДФ Конкорд Фонд 7 - Саут-Ийст Юръп</v>
      </c>
      <c r="B170" s="472" t="str">
        <f t="shared" si="19"/>
        <v>05-1611</v>
      </c>
      <c r="C170" s="473">
        <f t="shared" si="20"/>
        <v>45291</v>
      </c>
      <c r="D170" s="569" t="s">
        <v>1484</v>
      </c>
      <c r="E170" s="572" t="s">
        <v>1483</v>
      </c>
      <c r="F170" s="472" t="s">
        <v>1409</v>
      </c>
      <c r="G170" s="599">
        <f>'5-DI'!D21</f>
        <v>78736887.9587</v>
      </c>
    </row>
    <row r="171" spans="1:7" ht="15.75">
      <c r="A171" s="471" t="str">
        <f t="shared" si="18"/>
        <v>НДФ Конкорд Фонд 7 - Саут-Ийст Юръп</v>
      </c>
      <c r="B171" s="472" t="str">
        <f t="shared" si="19"/>
        <v>05-1611</v>
      </c>
      <c r="C171" s="473">
        <f t="shared" si="20"/>
        <v>45291</v>
      </c>
      <c r="D171" s="569" t="s">
        <v>1405</v>
      </c>
      <c r="E171" s="573" t="s">
        <v>1392</v>
      </c>
      <c r="F171" s="472" t="s">
        <v>1409</v>
      </c>
      <c r="G171" s="601">
        <f>'5-DI'!D22</f>
        <v>787479.53</v>
      </c>
    </row>
    <row r="172" spans="1:7" ht="15.75">
      <c r="A172" s="471" t="str">
        <f t="shared" si="18"/>
        <v>НДФ Конкорд Фонд 7 - Саут-Ийст Юръп</v>
      </c>
      <c r="B172" s="472" t="str">
        <f t="shared" si="19"/>
        <v>05-1611</v>
      </c>
      <c r="C172" s="473">
        <f t="shared" si="20"/>
        <v>45291</v>
      </c>
      <c r="D172" s="569" t="s">
        <v>1407</v>
      </c>
      <c r="E172" s="573" t="s">
        <v>1393</v>
      </c>
      <c r="F172" s="472" t="s">
        <v>1409</v>
      </c>
      <c r="G172" s="601">
        <f>'5-DI'!D23</f>
        <v>101494.94</v>
      </c>
    </row>
    <row r="173" spans="1:7" ht="15.75">
      <c r="A173" s="471" t="str">
        <f t="shared" si="18"/>
        <v>НДФ Конкорд Фонд 7 - Саут-Ийст Юръп</v>
      </c>
      <c r="B173" s="472" t="str">
        <f t="shared" si="19"/>
        <v>05-1611</v>
      </c>
      <c r="C173" s="473">
        <f t="shared" si="20"/>
        <v>45291</v>
      </c>
      <c r="D173" s="569" t="s">
        <v>1447</v>
      </c>
      <c r="E173" s="573" t="s">
        <v>1394</v>
      </c>
      <c r="F173" s="472" t="s">
        <v>1409</v>
      </c>
      <c r="G173" s="601">
        <f>'5-DI'!D24</f>
        <v>23043.58</v>
      </c>
    </row>
    <row r="174" spans="1:7" ht="15.75">
      <c r="A174" s="471" t="str">
        <f t="shared" si="18"/>
        <v>НДФ Конкорд Фонд 7 - Саут-Ийст Юръп</v>
      </c>
      <c r="B174" s="472" t="str">
        <f t="shared" si="19"/>
        <v>05-1611</v>
      </c>
      <c r="C174" s="473">
        <f t="shared" si="20"/>
        <v>45291</v>
      </c>
      <c r="D174" s="569" t="s">
        <v>1448</v>
      </c>
      <c r="E174" s="573" t="s">
        <v>1443</v>
      </c>
      <c r="F174" s="472" t="s">
        <v>1409</v>
      </c>
      <c r="G174" s="602">
        <f>'5-DI'!D25</f>
        <v>0.037</v>
      </c>
    </row>
    <row r="175" spans="1:7" ht="15.75">
      <c r="A175" s="471" t="str">
        <f t="shared" si="18"/>
        <v>НДФ Конкорд Фонд 7 - Саут-Ийст Юръп</v>
      </c>
      <c r="B175" s="472" t="str">
        <f t="shared" si="19"/>
        <v>05-1611</v>
      </c>
      <c r="C175" s="473">
        <f t="shared" si="20"/>
        <v>45291</v>
      </c>
      <c r="D175" s="569" t="s">
        <v>1449</v>
      </c>
      <c r="E175" s="573" t="s">
        <v>1444</v>
      </c>
      <c r="F175" s="472" t="s">
        <v>1409</v>
      </c>
      <c r="G175" s="602">
        <f>'5-DI'!D26</f>
        <v>0.0339</v>
      </c>
    </row>
    <row r="176" spans="1:7" ht="15.75">
      <c r="A176" s="471" t="str">
        <f t="shared" si="18"/>
        <v>НДФ Конкорд Фонд 7 - Саут-Ийст Юръп</v>
      </c>
      <c r="B176" s="472" t="str">
        <f t="shared" si="19"/>
        <v>05-1611</v>
      </c>
      <c r="C176" s="473">
        <f t="shared" si="20"/>
        <v>45291</v>
      </c>
      <c r="D176" s="569" t="s">
        <v>1450</v>
      </c>
      <c r="E176" s="573" t="s">
        <v>1445</v>
      </c>
      <c r="F176" s="472" t="s">
        <v>1409</v>
      </c>
      <c r="G176" s="602">
        <f>'5-DI'!D27</f>
        <v>0.037</v>
      </c>
    </row>
    <row r="177" spans="1:7" ht="15.75">
      <c r="A177" s="471" t="str">
        <f t="shared" si="18"/>
        <v>НДФ Конкорд Фонд 7 - Саут-Ийст Юръп</v>
      </c>
      <c r="B177" s="472" t="str">
        <f t="shared" si="19"/>
        <v>05-1611</v>
      </c>
      <c r="C177" s="473">
        <f t="shared" si="20"/>
        <v>45291</v>
      </c>
      <c r="D177" s="569" t="s">
        <v>1479</v>
      </c>
      <c r="E177" s="573" t="s">
        <v>1446</v>
      </c>
      <c r="F177" s="472" t="s">
        <v>1409</v>
      </c>
      <c r="G177" s="602">
        <f>'5-DI'!D28</f>
        <v>0.0276</v>
      </c>
    </row>
    <row r="178" spans="1:7" ht="31.5">
      <c r="A178" s="442" t="str">
        <f t="shared" si="18"/>
        <v>НДФ Конкорд Фонд 7 - Саут-Ийст Юръп</v>
      </c>
      <c r="B178" s="443" t="str">
        <f t="shared" si="19"/>
        <v>05-1611</v>
      </c>
      <c r="C178" s="444">
        <f t="shared" si="20"/>
        <v>45291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НДФ Конкорд Фонд 7 - Саут-Ийст Юръп</v>
      </c>
      <c r="B179" s="443" t="str">
        <f t="shared" si="19"/>
        <v>05-1611</v>
      </c>
      <c r="C179" s="444">
        <f t="shared" si="20"/>
        <v>45291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НДФ Конкорд Фонд 7 - Саут-Ийст Юръп</v>
      </c>
      <c r="B180" s="443" t="str">
        <f t="shared" si="19"/>
        <v>05-1611</v>
      </c>
      <c r="C180" s="444">
        <f t="shared" si="20"/>
        <v>45291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НДФ Конкорд Фонд 7 - Саут-Ийст Юръп</v>
      </c>
      <c r="B181" s="443" t="str">
        <f t="shared" si="19"/>
        <v>05-1611</v>
      </c>
      <c r="C181" s="444">
        <f t="shared" si="20"/>
        <v>45291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НДФ Конкорд Фонд 7 - Саут-Ийст Юръп</v>
      </c>
      <c r="B182" s="443" t="str">
        <f t="shared" si="19"/>
        <v>05-1611</v>
      </c>
      <c r="C182" s="444">
        <f t="shared" si="20"/>
        <v>45291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НДФ Конкорд Фонд 7 - Саут-Ийст Юръп</v>
      </c>
      <c r="B183" s="443" t="str">
        <f t="shared" si="19"/>
        <v>05-1611</v>
      </c>
      <c r="C183" s="444">
        <f t="shared" si="20"/>
        <v>45291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НДФ Конкорд Фонд 7 - Саут-Ийст Юръп</v>
      </c>
      <c r="B184" s="443" t="str">
        <f t="shared" si="19"/>
        <v>05-1611</v>
      </c>
      <c r="C184" s="444">
        <f t="shared" si="20"/>
        <v>45291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НДФ Конкорд Фонд 7 - Саут-Ийст Юръп</v>
      </c>
      <c r="B185" s="463" t="str">
        <f t="shared" si="19"/>
        <v>05-1611</v>
      </c>
      <c r="C185" s="464">
        <f t="shared" si="20"/>
        <v>45291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НДФ Конкорд Фонд 7 - Саут-Ийст Юръп</v>
      </c>
      <c r="B186" s="463" t="str">
        <f t="shared" si="19"/>
        <v>05-1611</v>
      </c>
      <c r="C186" s="464">
        <f t="shared" si="20"/>
        <v>45291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НДФ Конкорд Фонд 7 - Саут-Ийст Юръп</v>
      </c>
      <c r="B187" s="463" t="str">
        <f t="shared" si="19"/>
        <v>05-1611</v>
      </c>
      <c r="C187" s="464">
        <f t="shared" si="20"/>
        <v>45291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НДФ Конкорд Фонд 7 - Саут-Ийст Юръп</v>
      </c>
      <c r="B188" s="463" t="str">
        <f t="shared" si="19"/>
        <v>05-1611</v>
      </c>
      <c r="C188" s="464">
        <f t="shared" si="20"/>
        <v>45291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НДФ Конкорд Фонд 7 - Саут-Ийст Юръп</v>
      </c>
      <c r="B189" s="463" t="str">
        <f t="shared" si="19"/>
        <v>05-1611</v>
      </c>
      <c r="C189" s="464">
        <f t="shared" si="20"/>
        <v>45291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НДФ Конкорд Фонд 7 - Саут-Ийст Юръп</v>
      </c>
      <c r="B190" s="463" t="str">
        <f t="shared" si="19"/>
        <v>05-1611</v>
      </c>
      <c r="C190" s="464">
        <f t="shared" si="20"/>
        <v>45291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НДФ Конкорд Фонд 7 - Саут-Ийст Юръп</v>
      </c>
      <c r="B191" s="463" t="str">
        <f t="shared" si="19"/>
        <v>05-1611</v>
      </c>
      <c r="C191" s="464">
        <f t="shared" si="20"/>
        <v>45291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НДФ Конкорд Фонд 7 - Саут-Ийст Юръп</v>
      </c>
      <c r="B192" s="463" t="str">
        <f t="shared" si="19"/>
        <v>05-1611</v>
      </c>
      <c r="C192" s="464">
        <f t="shared" si="20"/>
        <v>45291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НДФ Конкорд Фонд 7 - Саут-Ийст Юръп</v>
      </c>
      <c r="B193" s="463" t="str">
        <f t="shared" si="19"/>
        <v>05-1611</v>
      </c>
      <c r="C193" s="464">
        <f t="shared" si="20"/>
        <v>45291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НДФ Конкорд Фонд 7 - Саут-Ийст Юръп</v>
      </c>
      <c r="B194" s="463" t="str">
        <f t="shared" si="19"/>
        <v>05-1611</v>
      </c>
      <c r="C194" s="464">
        <f t="shared" si="20"/>
        <v>45291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НДФ Конкорд Фонд 7 - Саут-Ийст Юръп</v>
      </c>
      <c r="B195" s="463" t="str">
        <f t="shared" si="19"/>
        <v>05-1611</v>
      </c>
      <c r="C195" s="464">
        <f t="shared" si="20"/>
        <v>45291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НДФ Конкорд Фонд 7 - Саут-Ийст Юръп</v>
      </c>
      <c r="B196" s="463" t="str">
        <f t="shared" si="19"/>
        <v>05-1611</v>
      </c>
      <c r="C196" s="464">
        <f t="shared" si="20"/>
        <v>45291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НДФ Конкорд Фонд 7 - Саут-Ийст Юръп</v>
      </c>
      <c r="B197" s="463" t="str">
        <f t="shared" si="19"/>
        <v>05-1611</v>
      </c>
      <c r="C197" s="464">
        <f t="shared" si="20"/>
        <v>45291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НДФ Конкорд Фонд 7 - Саут-Ийст Юръп</v>
      </c>
      <c r="B198" s="463" t="str">
        <f t="shared" si="19"/>
        <v>05-1611</v>
      </c>
      <c r="C198" s="464">
        <f t="shared" si="20"/>
        <v>45291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НДФ Конкорд Фонд 7 - Саут-Ийст Юръп</v>
      </c>
      <c r="B199" s="472" t="str">
        <f t="shared" si="19"/>
        <v>05-1611</v>
      </c>
      <c r="C199" s="473">
        <f t="shared" si="20"/>
        <v>45291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НДФ Конкорд Фонд 7 - Саут-Ийст Юръп</v>
      </c>
      <c r="B200" s="472" t="str">
        <f t="shared" si="19"/>
        <v>05-1611</v>
      </c>
      <c r="C200" s="473">
        <f t="shared" si="20"/>
        <v>45291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НДФ Конкорд Фонд 7 - Саут-Ийст Юръп</v>
      </c>
      <c r="B201" s="472" t="str">
        <f t="shared" si="19"/>
        <v>05-1611</v>
      </c>
      <c r="C201" s="473">
        <f t="shared" si="20"/>
        <v>45291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НДФ Конкорд Фонд 7 - Саут-Ийст Юръп</v>
      </c>
      <c r="B202" s="472" t="str">
        <f aca="true" t="shared" si="22" ref="B202:B214">dfRG</f>
        <v>05-1611</v>
      </c>
      <c r="C202" s="473">
        <f aca="true" t="shared" si="23" ref="C202:C214">EndDate</f>
        <v>45291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НДФ Конкорд Фонд 7 - Саут-Ийст Юръп</v>
      </c>
      <c r="B203" s="472" t="str">
        <f t="shared" si="22"/>
        <v>05-1611</v>
      </c>
      <c r="C203" s="473">
        <f t="shared" si="23"/>
        <v>45291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НДФ Конкорд Фонд 7 - Саут-Ийст Юръп</v>
      </c>
      <c r="B204" s="472" t="str">
        <f t="shared" si="22"/>
        <v>05-1611</v>
      </c>
      <c r="C204" s="473">
        <f t="shared" si="23"/>
        <v>45291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НДФ Конкорд Фонд 7 - Саут-Ийст Юръп</v>
      </c>
      <c r="B205" s="472" t="str">
        <f t="shared" si="22"/>
        <v>05-1611</v>
      </c>
      <c r="C205" s="473">
        <f t="shared" si="23"/>
        <v>45291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НДФ Конкорд Фонд 7 - Саут-Ийст Юръп</v>
      </c>
      <c r="B206" s="472" t="str">
        <f t="shared" si="22"/>
        <v>05-1611</v>
      </c>
      <c r="C206" s="473">
        <f t="shared" si="23"/>
        <v>45291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НДФ Конкорд Фонд 7 - Саут-Ийст Юръп</v>
      </c>
      <c r="B207" s="472" t="str">
        <f t="shared" si="22"/>
        <v>05-1611</v>
      </c>
      <c r="C207" s="473">
        <f t="shared" si="23"/>
        <v>45291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НДФ Конкорд Фонд 7 - Саут-Ийст Юръп</v>
      </c>
      <c r="B208" s="472" t="str">
        <f t="shared" si="22"/>
        <v>05-1611</v>
      </c>
      <c r="C208" s="473">
        <f t="shared" si="23"/>
        <v>45291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НДФ Конкорд Фонд 7 - Саут-Ийст Юръп</v>
      </c>
      <c r="B209" s="472" t="str">
        <f t="shared" si="22"/>
        <v>05-1611</v>
      </c>
      <c r="C209" s="473">
        <f t="shared" si="23"/>
        <v>45291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НДФ Конкорд Фонд 7 - Саут-Ийст Юръп</v>
      </c>
      <c r="B210" s="472" t="str">
        <f t="shared" si="22"/>
        <v>05-1611</v>
      </c>
      <c r="C210" s="473">
        <f t="shared" si="23"/>
        <v>45291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НДФ Конкорд Фонд 7 - Саут-Ийст Юръп</v>
      </c>
      <c r="B211" s="472" t="str">
        <f t="shared" si="22"/>
        <v>05-1611</v>
      </c>
      <c r="C211" s="473">
        <f t="shared" si="23"/>
        <v>45291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НДФ Конкорд Фонд 7 - Саут-Ийст Юръп</v>
      </c>
      <c r="B212" s="472" t="str">
        <f t="shared" si="22"/>
        <v>05-1611</v>
      </c>
      <c r="C212" s="473">
        <f t="shared" si="23"/>
        <v>45291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НДФ Конкорд Фонд 7 - Саут-Ийст Юръп</v>
      </c>
      <c r="B213" s="472" t="str">
        <f t="shared" si="22"/>
        <v>05-1611</v>
      </c>
      <c r="C213" s="473">
        <f t="shared" si="23"/>
        <v>45291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НДФ Конкорд Фонд 7 - Саут-Ийст Юръп</v>
      </c>
      <c r="B214" s="481" t="str">
        <f t="shared" si="22"/>
        <v>05-1611</v>
      </c>
      <c r="C214" s="482">
        <f t="shared" si="23"/>
        <v>45291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НДФ КОНКОРД ФОНД 7 - САУТ-ИЙСТ ЮРЪП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31.12.2023 г.</v>
      </c>
      <c r="B4" s="89"/>
      <c r="C4" s="89"/>
      <c r="D4" s="89"/>
      <c r="E4" s="89"/>
      <c r="F4" s="222" t="s">
        <v>914</v>
      </c>
      <c r="G4" s="231">
        <f>ReportedCompletionDate</f>
        <v>45383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Ирена Георгиева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Наталия Петрова, Николай Механджийски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62855000</v>
      </c>
      <c r="H11" s="248">
        <v>62855000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12232550</v>
      </c>
      <c r="H13" s="228">
        <v>12232550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12232550</v>
      </c>
      <c r="H16" s="249">
        <f>SUM(H13:H15)</f>
        <v>12232550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2872467.04</v>
      </c>
      <c r="H18" s="241">
        <f>SUM(H19:H20)</f>
        <v>2947879.53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2872467.04</v>
      </c>
      <c r="H19" s="228">
        <v>2947879.53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0</v>
      </c>
      <c r="H20" s="228">
        <v>0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>
        <v>0</v>
      </c>
      <c r="E21" s="284" t="s">
        <v>989</v>
      </c>
      <c r="F21" s="227" t="s">
        <v>204</v>
      </c>
      <c r="G21" s="228">
        <v>2942879.71</v>
      </c>
      <c r="H21" s="228">
        <v>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7933.28</v>
      </c>
      <c r="D22" s="228">
        <v>50533.96</v>
      </c>
      <c r="E22" s="284" t="s">
        <v>990</v>
      </c>
      <c r="F22" s="227" t="s">
        <v>991</v>
      </c>
      <c r="G22" s="228"/>
      <c r="H22" s="228">
        <v>-75412.49</v>
      </c>
      <c r="I22" s="121"/>
      <c r="J22" s="121"/>
      <c r="K22" s="56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>
        <v>980</v>
      </c>
      <c r="E23" s="124" t="s">
        <v>29</v>
      </c>
      <c r="F23" s="220" t="s">
        <v>205</v>
      </c>
      <c r="G23" s="249">
        <f>G19+G21+G20+G22</f>
        <v>5815346.75</v>
      </c>
      <c r="H23" s="249">
        <f>H19+H21+H20+H22</f>
        <v>2872467.0399999996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80902896.75</v>
      </c>
      <c r="H24" s="249">
        <f>H11+H16+H23</f>
        <v>77960017.04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7933.28</v>
      </c>
      <c r="D25" s="249">
        <f>SUM(D21:D24)</f>
        <v>51513.96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52905107.32</v>
      </c>
      <c r="D27" s="241">
        <f>SUM(D28:D31)</f>
        <v>56946751.94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642">
        <v>49080282.55</v>
      </c>
      <c r="D28" s="642">
        <v>54229056.29</v>
      </c>
      <c r="E28" s="122" t="s">
        <v>125</v>
      </c>
      <c r="F28" s="259" t="s">
        <v>208</v>
      </c>
      <c r="G28" s="241">
        <f>SUM(G29:G31)</f>
        <v>76313.62</v>
      </c>
      <c r="H28" s="241">
        <f>SUM(H29:H31)</f>
        <v>138026.65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642">
        <v>0</v>
      </c>
      <c r="D29" s="642">
        <v>0</v>
      </c>
      <c r="E29" s="262" t="s">
        <v>161</v>
      </c>
      <c r="F29" s="259" t="s">
        <v>209</v>
      </c>
      <c r="G29" s="255">
        <v>8067.2</v>
      </c>
      <c r="H29" s="255">
        <v>7800.8</v>
      </c>
    </row>
    <row r="30" spans="1:8" ht="15.75">
      <c r="A30" s="292" t="s">
        <v>100</v>
      </c>
      <c r="B30" s="227" t="s">
        <v>180</v>
      </c>
      <c r="C30" s="642">
        <v>3231796.77</v>
      </c>
      <c r="D30" s="642">
        <v>2159119.65</v>
      </c>
      <c r="E30" s="262" t="s">
        <v>94</v>
      </c>
      <c r="F30" s="259" t="s">
        <v>210</v>
      </c>
      <c r="G30" s="255">
        <v>68246.42</v>
      </c>
      <c r="H30" s="255">
        <v>130225.85</v>
      </c>
    </row>
    <row r="31" spans="1:8" ht="15.75">
      <c r="A31" s="292" t="s">
        <v>10</v>
      </c>
      <c r="B31" s="227" t="s">
        <v>181</v>
      </c>
      <c r="C31" s="642">
        <v>593028</v>
      </c>
      <c r="D31" s="642">
        <v>558576</v>
      </c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642">
        <v>0</v>
      </c>
      <c r="D32" s="642">
        <v>0</v>
      </c>
      <c r="E32" s="123" t="s">
        <v>120</v>
      </c>
      <c r="F32" s="259" t="s">
        <v>212</v>
      </c>
      <c r="G32" s="255">
        <v>0</v>
      </c>
      <c r="H32" s="255">
        <v>0</v>
      </c>
    </row>
    <row r="33" spans="1:8" ht="15.75">
      <c r="A33" s="125" t="s">
        <v>130</v>
      </c>
      <c r="B33" s="227" t="s">
        <v>183</v>
      </c>
      <c r="C33" s="642">
        <v>23983529.15</v>
      </c>
      <c r="D33" s="642">
        <v>20762039.44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642">
        <v>0</v>
      </c>
      <c r="D34" s="642">
        <v>0</v>
      </c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642">
        <v>0</v>
      </c>
      <c r="D35" s="642">
        <v>0</v>
      </c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642">
        <v>0</v>
      </c>
      <c r="D36" s="642">
        <v>0</v>
      </c>
      <c r="E36" s="123" t="s">
        <v>140</v>
      </c>
      <c r="F36" s="259" t="s">
        <v>216</v>
      </c>
      <c r="G36" s="255">
        <v>0</v>
      </c>
      <c r="H36" s="255">
        <v>0</v>
      </c>
    </row>
    <row r="37" spans="1:8" ht="15.75">
      <c r="A37" s="126" t="s">
        <v>12</v>
      </c>
      <c r="B37" s="227" t="s">
        <v>187</v>
      </c>
      <c r="C37" s="240">
        <f>SUM(C32:C36)+C27</f>
        <v>76888636.47</v>
      </c>
      <c r="D37" s="240">
        <f>SUM(D32:D36)+D27</f>
        <v>77708791.38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>
        <v>0</v>
      </c>
      <c r="H38" s="255">
        <v>0</v>
      </c>
    </row>
    <row r="39" spans="1:8" ht="15.75">
      <c r="A39" s="122" t="s">
        <v>134</v>
      </c>
      <c r="B39" s="259" t="s">
        <v>188</v>
      </c>
      <c r="C39" s="255">
        <v>25873.71</v>
      </c>
      <c r="D39" s="255">
        <v>41040.02</v>
      </c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>
        <v>0</v>
      </c>
      <c r="D40" s="255">
        <v>0</v>
      </c>
      <c r="E40" s="126" t="s">
        <v>34</v>
      </c>
      <c r="F40" s="260" t="s">
        <v>220</v>
      </c>
      <c r="G40" s="256">
        <f>SUM(G32:G39)+G28+G27</f>
        <v>76313.62</v>
      </c>
      <c r="H40" s="256">
        <f>SUM(H32:H39)+H28+H27</f>
        <v>138026.65</v>
      </c>
    </row>
    <row r="41" spans="1:8" ht="15.75">
      <c r="A41" s="122" t="s">
        <v>135</v>
      </c>
      <c r="B41" s="259" t="s">
        <v>190</v>
      </c>
      <c r="C41" s="255">
        <v>0</v>
      </c>
      <c r="D41" s="255">
        <v>0</v>
      </c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4056766.91</v>
      </c>
      <c r="D42" s="255">
        <v>296698.33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4082640.62</v>
      </c>
      <c r="D43" s="256">
        <f>SUM(D39:D42)</f>
        <v>337738.35000000003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80979210.37</v>
      </c>
      <c r="D45" s="256">
        <f>D25+D37+D43+D44</f>
        <v>78098043.68999998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3">
        <f>C18+C45</f>
        <v>80979210.37</v>
      </c>
      <c r="D47" s="603">
        <f>D18+D45</f>
        <v>78098043.68999998</v>
      </c>
      <c r="E47" s="261" t="s">
        <v>35</v>
      </c>
      <c r="F47" s="220" t="s">
        <v>221</v>
      </c>
      <c r="G47" s="604">
        <f>G24+G40</f>
        <v>80979210.37</v>
      </c>
      <c r="H47" s="604">
        <f>H24+H40</f>
        <v>78098043.69000001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12" sqref="G12:H17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НДФ КОНКОРД ФОНД 7 - САУТ-ИЙСТ ЮРЪП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01.01.2023 - 31.12.2023</v>
      </c>
      <c r="B4" s="88"/>
      <c r="C4" s="87"/>
      <c r="D4" s="88"/>
      <c r="E4" s="88"/>
      <c r="F4" s="74" t="s">
        <v>914</v>
      </c>
      <c r="G4" s="487">
        <f>ReportedCompletionDate</f>
        <v>45383</v>
      </c>
    </row>
    <row r="5" spans="1:7" ht="15.75">
      <c r="A5" s="211"/>
      <c r="B5" s="112"/>
      <c r="C5" s="93"/>
      <c r="D5" s="212"/>
      <c r="E5" s="42"/>
      <c r="F5" s="488" t="s">
        <v>248</v>
      </c>
      <c r="G5" s="489" t="str">
        <f>authorName</f>
        <v>Ирена Георгиева</v>
      </c>
    </row>
    <row r="6" spans="1:7" ht="15.75">
      <c r="A6" s="211"/>
      <c r="B6" s="112"/>
      <c r="C6" s="93"/>
      <c r="D6" s="212"/>
      <c r="E6" s="42"/>
      <c r="F6" s="488" t="s">
        <v>250</v>
      </c>
      <c r="G6" s="490" t="str">
        <f>udManager</f>
        <v>Наталия Петрова, Николай Механджийски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 ht="15.75">
      <c r="A10" s="96" t="s">
        <v>16</v>
      </c>
      <c r="B10" s="369"/>
      <c r="C10" s="97"/>
      <c r="D10" s="97"/>
      <c r="E10" s="96" t="s">
        <v>17</v>
      </c>
      <c r="F10" s="369"/>
      <c r="G10" s="97"/>
      <c r="H10" s="97"/>
      <c r="I10" s="128"/>
    </row>
    <row r="11" spans="1:9" s="150" customFormat="1" ht="15.75">
      <c r="A11" s="250" t="s">
        <v>18</v>
      </c>
      <c r="B11" s="370"/>
      <c r="C11" s="246"/>
      <c r="D11" s="246"/>
      <c r="E11" s="250" t="s">
        <v>37</v>
      </c>
      <c r="F11" s="370"/>
      <c r="G11" s="246"/>
      <c r="H11" s="246"/>
      <c r="I11" s="134"/>
    </row>
    <row r="12" spans="1:9" s="121" customFormat="1" ht="15.75">
      <c r="A12" s="133" t="s">
        <v>19</v>
      </c>
      <c r="B12" s="369" t="s">
        <v>794</v>
      </c>
      <c r="C12" s="242"/>
      <c r="D12" s="242"/>
      <c r="E12" s="133" t="s">
        <v>38</v>
      </c>
      <c r="F12" s="369" t="s">
        <v>811</v>
      </c>
      <c r="G12" s="242"/>
      <c r="H12" s="242"/>
      <c r="I12" s="129"/>
    </row>
    <row r="13" spans="1:9" s="121" customFormat="1" ht="31.5">
      <c r="A13" s="133" t="s">
        <v>936</v>
      </c>
      <c r="B13" s="369" t="s">
        <v>795</v>
      </c>
      <c r="C13" s="242">
        <f>63411.95+280176.82</f>
        <v>343588.77</v>
      </c>
      <c r="D13" s="242">
        <f>13536.71+257234.86+75202.16</f>
        <v>345973.73</v>
      </c>
      <c r="E13" s="133" t="s">
        <v>939</v>
      </c>
      <c r="F13" s="369" t="s">
        <v>812</v>
      </c>
      <c r="G13" s="242">
        <v>577478.35</v>
      </c>
      <c r="H13" s="242">
        <v>445156.13</v>
      </c>
      <c r="I13" s="129"/>
    </row>
    <row r="14" spans="1:9" s="121" customFormat="1" ht="31.5">
      <c r="A14" s="133" t="s">
        <v>937</v>
      </c>
      <c r="B14" s="369" t="s">
        <v>796</v>
      </c>
      <c r="C14" s="242">
        <v>11623571.37</v>
      </c>
      <c r="D14" s="242">
        <f>17283872.3-75202.16</f>
        <v>17208670.14</v>
      </c>
      <c r="E14" s="133" t="s">
        <v>940</v>
      </c>
      <c r="F14" s="369" t="s">
        <v>813</v>
      </c>
      <c r="G14" s="242">
        <v>15213695.52</v>
      </c>
      <c r="H14" s="242">
        <f>18544878.3-445156.13</f>
        <v>18099722.17</v>
      </c>
      <c r="I14" s="129"/>
    </row>
    <row r="15" spans="1:9" s="121" customFormat="1" ht="31.5">
      <c r="A15" s="133" t="s">
        <v>938</v>
      </c>
      <c r="B15" s="369" t="s">
        <v>797</v>
      </c>
      <c r="C15" s="242">
        <v>48362.37</v>
      </c>
      <c r="D15" s="242">
        <v>1888378.5999999999</v>
      </c>
      <c r="E15" s="133" t="s">
        <v>941</v>
      </c>
      <c r="F15" s="369" t="s">
        <v>814</v>
      </c>
      <c r="G15" s="242">
        <v>31972.54</v>
      </c>
      <c r="H15" s="242">
        <v>2044953</v>
      </c>
      <c r="I15" s="129"/>
    </row>
    <row r="16" spans="1:9" s="121" customFormat="1" ht="15.75">
      <c r="A16" s="133" t="s">
        <v>981</v>
      </c>
      <c r="B16" s="369" t="s">
        <v>798</v>
      </c>
      <c r="C16" s="242">
        <v>912679.69</v>
      </c>
      <c r="D16" s="242">
        <v>1347001.92</v>
      </c>
      <c r="E16" s="154" t="s">
        <v>942</v>
      </c>
      <c r="F16" s="369" t="s">
        <v>815</v>
      </c>
      <c r="G16" s="242">
        <v>88461.6</v>
      </c>
      <c r="H16" s="242">
        <v>189121.2</v>
      </c>
      <c r="I16" s="129"/>
    </row>
    <row r="17" spans="1:9" s="121" customFormat="1" ht="15.75">
      <c r="A17" s="251"/>
      <c r="B17" s="369"/>
      <c r="C17" s="243"/>
      <c r="D17" s="243"/>
      <c r="E17" s="133" t="s">
        <v>943</v>
      </c>
      <c r="F17" s="369" t="s">
        <v>816</v>
      </c>
      <c r="G17" s="242">
        <v>16950</v>
      </c>
      <c r="H17" s="242"/>
      <c r="I17" s="129"/>
    </row>
    <row r="18" spans="1:9" s="121" customFormat="1" ht="15.75">
      <c r="A18" s="135" t="s">
        <v>20</v>
      </c>
      <c r="B18" s="370" t="s">
        <v>799</v>
      </c>
      <c r="C18" s="245">
        <f>SUM(C12:C16)</f>
        <v>12928202.199999997</v>
      </c>
      <c r="D18" s="245">
        <f>SUM(D12:D16)</f>
        <v>20790024.39</v>
      </c>
      <c r="E18" s="135" t="s">
        <v>20</v>
      </c>
      <c r="F18" s="370" t="s">
        <v>817</v>
      </c>
      <c r="G18" s="245">
        <f>SUM(G12:G17)</f>
        <v>15928558.009999998</v>
      </c>
      <c r="H18" s="245">
        <f>SUM(H12:H17)</f>
        <v>20778952.5</v>
      </c>
      <c r="I18" s="129"/>
    </row>
    <row r="19" spans="1:8" s="215" customFormat="1" ht="15.75">
      <c r="A19" s="247" t="s">
        <v>114</v>
      </c>
      <c r="B19" s="370"/>
      <c r="C19" s="245"/>
      <c r="D19" s="245"/>
      <c r="E19" s="247" t="s">
        <v>39</v>
      </c>
      <c r="F19" s="370"/>
      <c r="G19" s="245"/>
      <c r="H19" s="245"/>
    </row>
    <row r="20" spans="1:8" s="121" customFormat="1" ht="15.75">
      <c r="A20" s="252" t="s">
        <v>823</v>
      </c>
      <c r="B20" s="369" t="s">
        <v>800</v>
      </c>
      <c r="C20" s="242"/>
      <c r="D20" s="242"/>
      <c r="E20" s="253"/>
      <c r="F20" s="369"/>
      <c r="G20" s="243"/>
      <c r="H20" s="243"/>
    </row>
    <row r="21" spans="1:8" s="121" customFormat="1" ht="15.75">
      <c r="A21" s="133" t="s">
        <v>122</v>
      </c>
      <c r="B21" s="369" t="s">
        <v>801</v>
      </c>
      <c r="C21" s="242">
        <v>49682.1</v>
      </c>
      <c r="D21" s="242">
        <v>57924.1</v>
      </c>
      <c r="E21" s="247"/>
      <c r="F21" s="369"/>
      <c r="G21" s="243"/>
      <c r="H21" s="243"/>
    </row>
    <row r="22" spans="1:8" s="121" customFormat="1" ht="15.75">
      <c r="A22" s="133" t="s">
        <v>21</v>
      </c>
      <c r="B22" s="369" t="s">
        <v>802</v>
      </c>
      <c r="C22" s="242"/>
      <c r="D22" s="242"/>
      <c r="E22" s="251"/>
      <c r="F22" s="369"/>
      <c r="G22" s="243"/>
      <c r="H22" s="243"/>
    </row>
    <row r="23" spans="1:8" s="121" customFormat="1" ht="15.75">
      <c r="A23" s="133" t="s">
        <v>143</v>
      </c>
      <c r="B23" s="369" t="s">
        <v>803</v>
      </c>
      <c r="C23" s="242"/>
      <c r="D23" s="242"/>
      <c r="E23" s="133"/>
      <c r="F23" s="369"/>
      <c r="G23" s="243"/>
      <c r="H23" s="243"/>
    </row>
    <row r="24" spans="1:8" s="121" customFormat="1" ht="15.75">
      <c r="A24" s="133" t="s">
        <v>22</v>
      </c>
      <c r="B24" s="369" t="s">
        <v>804</v>
      </c>
      <c r="C24" s="242">
        <v>7794</v>
      </c>
      <c r="D24" s="242">
        <v>6416.5</v>
      </c>
      <c r="E24" s="133"/>
      <c r="F24" s="369"/>
      <c r="G24" s="243"/>
      <c r="H24" s="243"/>
    </row>
    <row r="25" spans="1:8" s="215" customFormat="1" ht="15.75">
      <c r="A25" s="135" t="s">
        <v>23</v>
      </c>
      <c r="B25" s="370" t="s">
        <v>805</v>
      </c>
      <c r="C25" s="245">
        <f>SUM(C20:C24)</f>
        <v>57476.1</v>
      </c>
      <c r="D25" s="245">
        <f>SUM(D20:D24)</f>
        <v>64340.6</v>
      </c>
      <c r="E25" s="135" t="s">
        <v>23</v>
      </c>
      <c r="F25" s="370" t="s">
        <v>818</v>
      </c>
      <c r="G25" s="244"/>
      <c r="H25" s="244"/>
    </row>
    <row r="26" spans="1:8" s="215" customFormat="1" ht="15.75">
      <c r="A26" s="247" t="s">
        <v>144</v>
      </c>
      <c r="B26" s="370" t="s">
        <v>806</v>
      </c>
      <c r="C26" s="245">
        <f>C18+C25</f>
        <v>12985678.299999997</v>
      </c>
      <c r="D26" s="245">
        <f>D18+D25</f>
        <v>20854364.990000002</v>
      </c>
      <c r="E26" s="247" t="s">
        <v>40</v>
      </c>
      <c r="F26" s="370" t="s">
        <v>819</v>
      </c>
      <c r="G26" s="245">
        <f>G18+G25</f>
        <v>15928558.009999998</v>
      </c>
      <c r="H26" s="245">
        <f>H18+H25</f>
        <v>20778952.5</v>
      </c>
    </row>
    <row r="27" spans="1:8" s="215" customFormat="1" ht="15.75">
      <c r="A27" s="247" t="s">
        <v>824</v>
      </c>
      <c r="B27" s="370" t="s">
        <v>807</v>
      </c>
      <c r="C27" s="97">
        <f>IF((G26-C26)&gt;0,G26-C26,0)</f>
        <v>2942879.710000001</v>
      </c>
      <c r="D27" s="97">
        <f>IF((H26-D26)&gt;0,H26-D26,0)</f>
        <v>0</v>
      </c>
      <c r="E27" s="247" t="s">
        <v>825</v>
      </c>
      <c r="F27" s="370" t="s">
        <v>820</v>
      </c>
      <c r="G27" s="281">
        <f>IF((C26-G26)&gt;0,C26-G26,0)</f>
        <v>0</v>
      </c>
      <c r="H27" s="281">
        <f>IF((D26-H26)&gt;0,D26-H26,0)</f>
        <v>75412.49000000209</v>
      </c>
    </row>
    <row r="28" spans="1:8" s="215" customFormat="1" ht="15.75">
      <c r="A28" s="247" t="s">
        <v>145</v>
      </c>
      <c r="B28" s="370" t="s">
        <v>808</v>
      </c>
      <c r="C28" s="244"/>
      <c r="D28" s="244"/>
      <c r="E28" s="247"/>
      <c r="F28" s="370"/>
      <c r="G28" s="245"/>
      <c r="H28" s="245"/>
    </row>
    <row r="29" spans="1:8" s="215" customFormat="1" ht="15.75">
      <c r="A29" s="247" t="s">
        <v>146</v>
      </c>
      <c r="B29" s="370" t="s">
        <v>809</v>
      </c>
      <c r="C29" s="245">
        <f>C27-C28</f>
        <v>2942879.710000001</v>
      </c>
      <c r="D29" s="245">
        <f>D27-D28</f>
        <v>0</v>
      </c>
      <c r="E29" s="247" t="s">
        <v>147</v>
      </c>
      <c r="F29" s="370" t="s">
        <v>821</v>
      </c>
      <c r="G29" s="245">
        <f>G27</f>
        <v>0</v>
      </c>
      <c r="H29" s="245">
        <f>H27</f>
        <v>75412.49000000209</v>
      </c>
    </row>
    <row r="30" spans="1:8" s="215" customFormat="1" ht="15.75">
      <c r="A30" s="254" t="s">
        <v>826</v>
      </c>
      <c r="B30" s="370" t="s">
        <v>810</v>
      </c>
      <c r="C30" s="245">
        <f>C26+C28+C29</f>
        <v>15928558.009999998</v>
      </c>
      <c r="D30" s="245">
        <f>D26+D28+D29</f>
        <v>20854364.990000002</v>
      </c>
      <c r="E30" s="247" t="s">
        <v>827</v>
      </c>
      <c r="F30" s="370" t="s">
        <v>822</v>
      </c>
      <c r="G30" s="245">
        <f>G26+G29</f>
        <v>15928558.009999998</v>
      </c>
      <c r="H30" s="245">
        <f>H26+H29</f>
        <v>20854364.990000002</v>
      </c>
    </row>
    <row r="31" spans="1:6" s="121" customFormat="1" ht="15.75">
      <c r="A31" s="493"/>
      <c r="B31" s="109"/>
      <c r="C31" s="129"/>
      <c r="D31" s="129"/>
      <c r="E31" s="494"/>
      <c r="F31" s="494"/>
    </row>
    <row r="32" spans="1:6" s="121" customFormat="1" ht="15.75">
      <c r="A32" s="129"/>
      <c r="B32" s="109"/>
      <c r="C32" s="129"/>
      <c r="D32" s="129"/>
      <c r="E32" s="375"/>
      <c r="F32" s="375"/>
    </row>
    <row r="33" spans="1:6" s="121" customFormat="1" ht="15.75">
      <c r="A33" s="495"/>
      <c r="B33" s="109"/>
      <c r="C33" s="129"/>
      <c r="D33" s="129"/>
      <c r="E33" s="129"/>
      <c r="F33" s="129"/>
    </row>
    <row r="34" spans="1:6" s="121" customFormat="1" ht="15.75">
      <c r="A34" s="495"/>
      <c r="B34" s="109"/>
      <c r="C34" s="129"/>
      <c r="D34" s="129"/>
      <c r="E34" s="129"/>
      <c r="F34" s="129"/>
    </row>
    <row r="35" spans="1:6" s="121" customFormat="1" ht="15.75">
      <c r="A35" s="496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H40" sqref="H40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7" t="s">
        <v>64</v>
      </c>
      <c r="B2" s="498"/>
      <c r="C2" s="499"/>
      <c r="D2" s="500"/>
      <c r="E2" s="501"/>
      <c r="F2" s="502"/>
      <c r="G2" s="503"/>
      <c r="H2" s="209"/>
    </row>
    <row r="3" spans="1:8" ht="12.75">
      <c r="A3" s="497" t="str">
        <f>CONCATENATE("на ",UPPER(dfName))</f>
        <v>на НДФ КОНКОРД ФОНД 7 - САУТ-ИЙСТ ЮРЪП</v>
      </c>
      <c r="B3" s="498"/>
      <c r="C3" s="499"/>
      <c r="D3" s="500"/>
      <c r="E3" s="501"/>
      <c r="F3" s="502"/>
      <c r="G3" s="504"/>
      <c r="H3" s="209"/>
    </row>
    <row r="4" spans="1:5" ht="12.75">
      <c r="A4" s="501" t="str">
        <f>"за периода "&amp;TEXT(StartDate,"dd.mm.yyyy")&amp;" - "&amp;TEXT(EndDate,"dd.mm.yyyy")</f>
        <v>за периода 01.01.2023 - 31.12.2023</v>
      </c>
      <c r="B4" s="498"/>
      <c r="C4" s="499"/>
      <c r="D4" s="501"/>
      <c r="E4" s="501"/>
    </row>
    <row r="5" spans="1:7" ht="12.75">
      <c r="A5" s="502"/>
      <c r="B5" s="505"/>
      <c r="C5" s="506"/>
      <c r="D5" s="502"/>
      <c r="E5" s="502"/>
      <c r="F5" s="507" t="s">
        <v>914</v>
      </c>
      <c r="G5" s="508">
        <f>ReportedCompletionDate</f>
        <v>45383</v>
      </c>
    </row>
    <row r="6" spans="1:8" ht="12.75">
      <c r="A6" s="509"/>
      <c r="B6" s="210"/>
      <c r="C6" s="509"/>
      <c r="F6" s="507" t="s">
        <v>248</v>
      </c>
      <c r="G6" s="510" t="str">
        <f>authorName</f>
        <v>Ирена Георгиева</v>
      </c>
      <c r="H6" s="209"/>
    </row>
    <row r="7" spans="1:8" ht="12.75">
      <c r="A7" s="509"/>
      <c r="B7" s="210"/>
      <c r="C7" s="509"/>
      <c r="F7" s="507" t="s">
        <v>250</v>
      </c>
      <c r="G7" s="511" t="str">
        <f>udManager</f>
        <v>Наталия Петрова, Николай Механджийски</v>
      </c>
      <c r="H7" s="209"/>
    </row>
    <row r="8" spans="1:8" ht="12.75">
      <c r="A8" s="509"/>
      <c r="C8" s="509"/>
      <c r="D8" s="512"/>
      <c r="E8" s="513"/>
      <c r="F8" s="209"/>
      <c r="G8" s="209"/>
      <c r="H8" s="514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7" t="s">
        <v>986</v>
      </c>
      <c r="B12" s="92"/>
      <c r="C12" s="518"/>
      <c r="D12" s="518"/>
      <c r="E12" s="518"/>
      <c r="F12" s="518"/>
      <c r="G12" s="518"/>
      <c r="H12" s="518"/>
    </row>
    <row r="13" spans="1:8" ht="25.5">
      <c r="A13" s="519" t="s">
        <v>987</v>
      </c>
      <c r="B13" s="92" t="s">
        <v>830</v>
      </c>
      <c r="C13" s="520"/>
      <c r="D13" s="520"/>
      <c r="E13" s="521">
        <f>SUM(C13:D13)</f>
        <v>0</v>
      </c>
      <c r="F13" s="520"/>
      <c r="G13" s="520"/>
      <c r="H13" s="521">
        <f>SUM(F13:G13)</f>
        <v>0</v>
      </c>
    </row>
    <row r="14" spans="1:8" ht="12.75">
      <c r="A14" s="519" t="s">
        <v>956</v>
      </c>
      <c r="B14" s="92" t="s">
        <v>831</v>
      </c>
      <c r="C14" s="520"/>
      <c r="D14" s="520"/>
      <c r="E14" s="521">
        <f aca="true" t="shared" si="0" ref="E14:E19">SUM(C14:D14)</f>
        <v>0</v>
      </c>
      <c r="F14" s="520"/>
      <c r="G14" s="520"/>
      <c r="H14" s="521">
        <f aca="true" t="shared" si="1" ref="H14:H19">SUM(F14:G14)</f>
        <v>0</v>
      </c>
    </row>
    <row r="15" spans="1:8" ht="12.75">
      <c r="A15" s="522" t="s">
        <v>63</v>
      </c>
      <c r="B15" s="92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 ht="12.75">
      <c r="A16" s="523" t="s">
        <v>957</v>
      </c>
      <c r="B16" s="92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 ht="12.75">
      <c r="A17" s="523" t="s">
        <v>988</v>
      </c>
      <c r="B17" s="92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 ht="12.75">
      <c r="A18" s="519" t="s">
        <v>984</v>
      </c>
      <c r="B18" s="92" t="s">
        <v>835</v>
      </c>
      <c r="C18" s="520"/>
      <c r="D18" s="520">
        <v>-57476.09999999806</v>
      </c>
      <c r="E18" s="521">
        <f t="shared" si="0"/>
        <v>-57476.09999999806</v>
      </c>
      <c r="F18" s="520">
        <v>0</v>
      </c>
      <c r="G18" s="520">
        <v>-64340.6</v>
      </c>
      <c r="H18" s="521">
        <f t="shared" si="1"/>
        <v>-64340.6</v>
      </c>
    </row>
    <row r="19" spans="1:8" ht="21" customHeight="1">
      <c r="A19" s="517" t="s">
        <v>985</v>
      </c>
      <c r="B19" s="238" t="s">
        <v>836</v>
      </c>
      <c r="C19" s="524">
        <f>SUM(C13:C14,C16:C18)</f>
        <v>0</v>
      </c>
      <c r="D19" s="524">
        <f>SUM(D13:D14,D16:D18)</f>
        <v>-57476.09999999806</v>
      </c>
      <c r="E19" s="521">
        <f t="shared" si="0"/>
        <v>-57476.09999999806</v>
      </c>
      <c r="F19" s="524">
        <f>SUM(F13:F14,F16:F18)</f>
        <v>0</v>
      </c>
      <c r="G19" s="524">
        <f>SUM(G13:G14,G16:G18)</f>
        <v>-64340.6</v>
      </c>
      <c r="H19" s="521">
        <f t="shared" si="1"/>
        <v>-64340.6</v>
      </c>
    </row>
    <row r="20" spans="1:8" ht="21" customHeight="1">
      <c r="A20" s="517" t="s">
        <v>123</v>
      </c>
      <c r="B20" s="92"/>
      <c r="C20" s="525"/>
      <c r="D20" s="525"/>
      <c r="E20" s="525"/>
      <c r="F20" s="525"/>
      <c r="G20" s="525"/>
      <c r="H20" s="525"/>
    </row>
    <row r="21" spans="1:8" ht="12.75">
      <c r="A21" s="519" t="s">
        <v>958</v>
      </c>
      <c r="B21" s="92" t="s">
        <v>837</v>
      </c>
      <c r="C21" s="520">
        <v>14321908.35</v>
      </c>
      <c r="D21" s="520">
        <v>-13439550.76</v>
      </c>
      <c r="E21" s="521">
        <f>SUM(C21:D21)</f>
        <v>882357.5899999999</v>
      </c>
      <c r="F21" s="520">
        <v>33593558.79</v>
      </c>
      <c r="G21" s="520">
        <v>-59712832.81</v>
      </c>
      <c r="H21" s="521">
        <f>SUM(F21:G21)</f>
        <v>-26119274.020000003</v>
      </c>
    </row>
    <row r="22" spans="1:8" ht="12.75">
      <c r="A22" s="519" t="s">
        <v>959</v>
      </c>
      <c r="B22" s="92" t="s">
        <v>838</v>
      </c>
      <c r="C22" s="520"/>
      <c r="D22" s="520"/>
      <c r="E22" s="521">
        <f aca="true" t="shared" si="2" ref="E22:E29">SUM(C22:D22)</f>
        <v>0</v>
      </c>
      <c r="F22" s="520"/>
      <c r="G22" s="520"/>
      <c r="H22" s="521">
        <f aca="true" t="shared" si="3" ref="H22:H29">SUM(F22:G22)</f>
        <v>0</v>
      </c>
    </row>
    <row r="23" spans="1:8" ht="12.75">
      <c r="A23" s="526" t="s">
        <v>960</v>
      </c>
      <c r="B23" s="92" t="s">
        <v>839</v>
      </c>
      <c r="C23" s="520">
        <v>63364.68</v>
      </c>
      <c r="D23" s="520">
        <v>-30252.99</v>
      </c>
      <c r="E23" s="521">
        <f t="shared" si="2"/>
        <v>33111.69</v>
      </c>
      <c r="F23" s="520">
        <v>101640.62</v>
      </c>
      <c r="G23" s="520">
        <v>-136180.4</v>
      </c>
      <c r="H23" s="521">
        <f t="shared" si="3"/>
        <v>-34539.78</v>
      </c>
    </row>
    <row r="24" spans="1:8" ht="12.75">
      <c r="A24" s="519" t="s">
        <v>961</v>
      </c>
      <c r="B24" s="92" t="s">
        <v>840</v>
      </c>
      <c r="C24" s="520">
        <v>42565.87</v>
      </c>
      <c r="D24" s="520"/>
      <c r="E24" s="521">
        <f t="shared" si="2"/>
        <v>42565.87</v>
      </c>
      <c r="F24" s="520">
        <v>0</v>
      </c>
      <c r="G24" s="520">
        <v>0</v>
      </c>
      <c r="H24" s="521">
        <f t="shared" si="3"/>
        <v>0</v>
      </c>
    </row>
    <row r="25" spans="1:8" ht="12.75">
      <c r="A25" s="527" t="s">
        <v>962</v>
      </c>
      <c r="B25" s="92" t="s">
        <v>841</v>
      </c>
      <c r="C25" s="520"/>
      <c r="D25" s="520">
        <v>-849458.96</v>
      </c>
      <c r="E25" s="521">
        <f t="shared" si="2"/>
        <v>-849458.96</v>
      </c>
      <c r="F25" s="520">
        <v>0</v>
      </c>
      <c r="G25" s="520">
        <v>-1126695.34</v>
      </c>
      <c r="H25" s="521">
        <f t="shared" si="3"/>
        <v>-1126695.34</v>
      </c>
    </row>
    <row r="26" spans="1:8" ht="12.75">
      <c r="A26" s="527" t="s">
        <v>963</v>
      </c>
      <c r="B26" s="92" t="s">
        <v>842</v>
      </c>
      <c r="C26" s="520"/>
      <c r="D26" s="520">
        <v>-94680.77</v>
      </c>
      <c r="E26" s="521">
        <f t="shared" si="2"/>
        <v>-94680.77</v>
      </c>
      <c r="F26" s="520">
        <v>0</v>
      </c>
      <c r="G26" s="520">
        <v>-95218.95</v>
      </c>
      <c r="H26" s="521">
        <f t="shared" si="3"/>
        <v>-95218.95</v>
      </c>
    </row>
    <row r="27" spans="1:8" ht="12.75">
      <c r="A27" s="523" t="s">
        <v>964</v>
      </c>
      <c r="B27" s="92" t="s">
        <v>843</v>
      </c>
      <c r="C27" s="520"/>
      <c r="D27" s="520"/>
      <c r="E27" s="521">
        <f t="shared" si="2"/>
        <v>0</v>
      </c>
      <c r="F27" s="520">
        <v>0</v>
      </c>
      <c r="G27" s="520">
        <v>-4026.31</v>
      </c>
      <c r="H27" s="521">
        <f t="shared" si="3"/>
        <v>-4026.31</v>
      </c>
    </row>
    <row r="28" spans="1:8" ht="12.75">
      <c r="A28" s="519" t="s">
        <v>965</v>
      </c>
      <c r="B28" s="92" t="s">
        <v>844</v>
      </c>
      <c r="C28" s="520"/>
      <c r="D28" s="520"/>
      <c r="E28" s="521">
        <f t="shared" si="2"/>
        <v>0</v>
      </c>
      <c r="F28" s="520">
        <v>0</v>
      </c>
      <c r="G28" s="520">
        <v>0</v>
      </c>
      <c r="H28" s="521">
        <f t="shared" si="3"/>
        <v>0</v>
      </c>
    </row>
    <row r="29" spans="1:8" ht="21" customHeight="1">
      <c r="A29" s="517" t="s">
        <v>115</v>
      </c>
      <c r="B29" s="238" t="s">
        <v>845</v>
      </c>
      <c r="C29" s="524">
        <f>SUM(C21:C28)</f>
        <v>14427838.899999999</v>
      </c>
      <c r="D29" s="524">
        <f>SUM(D21:D28)</f>
        <v>-14413943.48</v>
      </c>
      <c r="E29" s="521">
        <f t="shared" si="2"/>
        <v>13895.419999998063</v>
      </c>
      <c r="F29" s="524">
        <f>SUM(F21:F28)</f>
        <v>33695199.41</v>
      </c>
      <c r="G29" s="524">
        <f>SUM(G21:G28)</f>
        <v>-61074953.81000001</v>
      </c>
      <c r="H29" s="521">
        <f t="shared" si="3"/>
        <v>-27379754.400000013</v>
      </c>
    </row>
    <row r="30" spans="1:8" ht="21" customHeight="1">
      <c r="A30" s="528" t="s">
        <v>124</v>
      </c>
      <c r="B30" s="92"/>
      <c r="C30" s="525"/>
      <c r="D30" s="525"/>
      <c r="E30" s="525"/>
      <c r="F30" s="525"/>
      <c r="G30" s="525"/>
      <c r="H30" s="525"/>
    </row>
    <row r="31" spans="1:8" ht="12.75">
      <c r="A31" s="519" t="s">
        <v>966</v>
      </c>
      <c r="B31" s="92" t="s">
        <v>846</v>
      </c>
      <c r="C31" s="520"/>
      <c r="D31" s="520"/>
      <c r="E31" s="521">
        <f>SUM(C31:D31)</f>
        <v>0</v>
      </c>
      <c r="F31" s="520"/>
      <c r="G31" s="520"/>
      <c r="H31" s="521">
        <f>SUM(F31:G31)</f>
        <v>0</v>
      </c>
    </row>
    <row r="32" spans="1:8" ht="12.75">
      <c r="A32" s="519" t="s">
        <v>967</v>
      </c>
      <c r="B32" s="92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8" ht="12.75">
      <c r="A33" s="519" t="s">
        <v>968</v>
      </c>
      <c r="B33" s="92" t="s">
        <v>848</v>
      </c>
      <c r="C33" s="520"/>
      <c r="D33" s="520"/>
      <c r="E33" s="521">
        <f>SUM(C33:D33)</f>
        <v>0</v>
      </c>
      <c r="F33" s="520"/>
      <c r="G33" s="520"/>
      <c r="H33" s="521">
        <f>SUM(F33:G33)</f>
        <v>0</v>
      </c>
    </row>
    <row r="34" spans="1:8" ht="12.75">
      <c r="A34" s="519" t="s">
        <v>969</v>
      </c>
      <c r="B34" s="92" t="s">
        <v>849</v>
      </c>
      <c r="C34" s="520"/>
      <c r="D34" s="520"/>
      <c r="E34" s="521">
        <f>SUM(C34:D34)</f>
        <v>0</v>
      </c>
      <c r="F34" s="520"/>
      <c r="G34" s="520"/>
      <c r="H34" s="521">
        <f>SUM(F34:G34)</f>
        <v>0</v>
      </c>
    </row>
    <row r="35" spans="1:8" ht="12.75">
      <c r="A35" s="519" t="s">
        <v>970</v>
      </c>
      <c r="B35" s="92" t="s">
        <v>850</v>
      </c>
      <c r="C35" s="520"/>
      <c r="D35" s="520"/>
      <c r="E35" s="521">
        <f>SUM(C35:D35)</f>
        <v>0</v>
      </c>
      <c r="F35" s="520"/>
      <c r="G35" s="520"/>
      <c r="H35" s="521">
        <f>SUM(F35:G35)</f>
        <v>0</v>
      </c>
    </row>
    <row r="36" spans="1:8" ht="21" customHeight="1">
      <c r="A36" s="517" t="s">
        <v>148</v>
      </c>
      <c r="B36" s="238" t="s">
        <v>851</v>
      </c>
      <c r="C36" s="524">
        <f aca="true" t="shared" si="4" ref="C36:H36">SUM(C31:C35)</f>
        <v>0</v>
      </c>
      <c r="D36" s="524">
        <f t="shared" si="4"/>
        <v>0</v>
      </c>
      <c r="E36" s="524">
        <f t="shared" si="4"/>
        <v>0</v>
      </c>
      <c r="F36" s="524">
        <f t="shared" si="4"/>
        <v>0</v>
      </c>
      <c r="G36" s="524">
        <f t="shared" si="4"/>
        <v>0</v>
      </c>
      <c r="H36" s="524">
        <f t="shared" si="4"/>
        <v>0</v>
      </c>
    </row>
    <row r="37" spans="1:8" ht="21" customHeight="1">
      <c r="A37" s="517" t="s">
        <v>62</v>
      </c>
      <c r="B37" s="238" t="s">
        <v>852</v>
      </c>
      <c r="C37" s="524">
        <f aca="true" t="shared" si="5" ref="C37:H37">SUM(C19+C29+C36)</f>
        <v>14427838.899999999</v>
      </c>
      <c r="D37" s="524">
        <f t="shared" si="5"/>
        <v>-14471419.579999998</v>
      </c>
      <c r="E37" s="524">
        <f t="shared" si="5"/>
        <v>-43580.68</v>
      </c>
      <c r="F37" s="524">
        <f t="shared" si="5"/>
        <v>33695199.41</v>
      </c>
      <c r="G37" s="524">
        <f t="shared" si="5"/>
        <v>-61139294.41000001</v>
      </c>
      <c r="H37" s="524">
        <f t="shared" si="5"/>
        <v>-27444095.000000015</v>
      </c>
    </row>
    <row r="38" spans="1:8" ht="12.75">
      <c r="A38" s="517" t="s">
        <v>982</v>
      </c>
      <c r="B38" s="238" t="s">
        <v>853</v>
      </c>
      <c r="C38" s="529"/>
      <c r="D38" s="529"/>
      <c r="E38" s="530">
        <v>51513.96</v>
      </c>
      <c r="F38" s="524"/>
      <c r="G38" s="524"/>
      <c r="H38" s="530">
        <v>27495608.96</v>
      </c>
    </row>
    <row r="39" spans="1:8" ht="12.75">
      <c r="A39" s="528" t="s">
        <v>983</v>
      </c>
      <c r="B39" s="238" t="s">
        <v>854</v>
      </c>
      <c r="C39" s="529"/>
      <c r="D39" s="529"/>
      <c r="E39" s="524">
        <f>SUM(E37:E38)</f>
        <v>7933.279999999999</v>
      </c>
      <c r="F39" s="524"/>
      <c r="G39" s="524"/>
      <c r="H39" s="524">
        <f>SUM(H37:H38)</f>
        <v>51513.95999998599</v>
      </c>
    </row>
    <row r="40" spans="1:8" ht="12.75">
      <c r="A40" s="522" t="s">
        <v>91</v>
      </c>
      <c r="B40" s="92" t="s">
        <v>855</v>
      </c>
      <c r="C40" s="531"/>
      <c r="D40" s="531"/>
      <c r="E40" s="520">
        <v>7933.28</v>
      </c>
      <c r="F40" s="521"/>
      <c r="G40" s="521"/>
      <c r="H40" s="520">
        <v>50533.96</v>
      </c>
    </row>
    <row r="41" spans="3:9" ht="12.75">
      <c r="C41" s="532"/>
      <c r="D41" s="532"/>
      <c r="E41" s="532"/>
      <c r="F41" s="532"/>
      <c r="G41" s="532"/>
      <c r="H41" s="532"/>
      <c r="I41" s="100"/>
    </row>
    <row r="42" spans="3:9" ht="12.75">
      <c r="C42" s="532"/>
      <c r="D42" s="532"/>
      <c r="E42" s="532"/>
      <c r="F42" s="532"/>
      <c r="G42" s="532"/>
      <c r="H42" s="532"/>
      <c r="I42" s="100"/>
    </row>
    <row r="43" spans="1:9" ht="13.5">
      <c r="A43" s="98" t="s">
        <v>1434</v>
      </c>
      <c r="C43" s="532"/>
      <c r="D43" s="532"/>
      <c r="E43" s="532"/>
      <c r="F43" s="532"/>
      <c r="G43" s="532"/>
      <c r="H43" s="532"/>
      <c r="I43" s="100"/>
    </row>
    <row r="44" spans="3:9" ht="12.75">
      <c r="C44" s="532"/>
      <c r="D44" s="532"/>
      <c r="E44" s="532"/>
      <c r="F44" s="532"/>
      <c r="G44" s="532"/>
      <c r="H44" s="532"/>
      <c r="I44" s="100"/>
    </row>
    <row r="45" spans="3:9" ht="12.75">
      <c r="C45" s="532"/>
      <c r="D45" s="532"/>
      <c r="E45" s="532"/>
      <c r="F45" s="532"/>
      <c r="G45" s="532"/>
      <c r="H45" s="532"/>
      <c r="I45" s="100"/>
    </row>
    <row r="46" spans="3:9" ht="12.75">
      <c r="C46" s="532"/>
      <c r="D46" s="532"/>
      <c r="E46" s="532"/>
      <c r="F46" s="532"/>
      <c r="G46" s="532"/>
      <c r="H46" s="532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G26" sqref="G26:H26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КОНКОРД ФОНД 7 - САУТ-ИЙСТ ЮРЪП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45383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Ирена Георгиева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Наталия Петрова, Николай Механджийски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48" t="s">
        <v>41</v>
      </c>
      <c r="B9" s="648" t="s">
        <v>223</v>
      </c>
      <c r="C9" s="648" t="s">
        <v>45</v>
      </c>
      <c r="D9" s="651" t="s">
        <v>42</v>
      </c>
      <c r="E9" s="654"/>
      <c r="F9" s="654"/>
      <c r="G9" s="651" t="s">
        <v>43</v>
      </c>
      <c r="H9" s="652"/>
      <c r="I9" s="648" t="s">
        <v>44</v>
      </c>
      <c r="J9" s="102"/>
    </row>
    <row r="10" spans="1:10" ht="30.75" customHeight="1">
      <c r="A10" s="649"/>
      <c r="B10" s="649" t="s">
        <v>163</v>
      </c>
      <c r="C10" s="653"/>
      <c r="D10" s="648" t="s">
        <v>924</v>
      </c>
      <c r="E10" s="648" t="s">
        <v>46</v>
      </c>
      <c r="F10" s="648" t="s">
        <v>116</v>
      </c>
      <c r="G10" s="648" t="s">
        <v>47</v>
      </c>
      <c r="H10" s="648" t="s">
        <v>48</v>
      </c>
      <c r="I10" s="649"/>
      <c r="J10" s="102"/>
    </row>
    <row r="11" spans="1:10" ht="30.75" customHeight="1">
      <c r="A11" s="650"/>
      <c r="B11" s="650"/>
      <c r="C11" s="650"/>
      <c r="D11" s="657"/>
      <c r="E11" s="650"/>
      <c r="F11" s="657"/>
      <c r="G11" s="657"/>
      <c r="H11" s="657"/>
      <c r="I11" s="657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62855000</v>
      </c>
      <c r="D13" s="232">
        <v>12232550</v>
      </c>
      <c r="E13" s="232">
        <v>0</v>
      </c>
      <c r="F13" s="232">
        <v>0</v>
      </c>
      <c r="G13" s="232">
        <v>2947879.53</v>
      </c>
      <c r="H13" s="232"/>
      <c r="I13" s="605">
        <f>SUM(C13:H13)</f>
        <v>78035429.53</v>
      </c>
      <c r="J13" s="199"/>
    </row>
    <row r="14" spans="1:10" s="200" customFormat="1" ht="15">
      <c r="A14" s="201" t="s">
        <v>49</v>
      </c>
      <c r="B14" s="79" t="s">
        <v>857</v>
      </c>
      <c r="C14" s="605">
        <f>'1-SB'!H11</f>
        <v>62855000</v>
      </c>
      <c r="D14" s="605">
        <f>'1-SB'!H13</f>
        <v>12232550</v>
      </c>
      <c r="E14" s="605">
        <f>'1-SB'!H14</f>
        <v>0</v>
      </c>
      <c r="F14" s="605">
        <f>'1-SB'!H15</f>
        <v>0</v>
      </c>
      <c r="G14" s="605">
        <f>'1-SB'!H19+'1-SB'!H21</f>
        <v>2947879.53</v>
      </c>
      <c r="H14" s="605">
        <f>'1-SB'!H20+'1-SB'!H22</f>
        <v>-75412.49</v>
      </c>
      <c r="I14" s="605">
        <f aca="true" t="shared" si="0" ref="I14:I36">SUM(C14:H14)</f>
        <v>77960017.04</v>
      </c>
      <c r="J14" s="199"/>
    </row>
    <row r="15" spans="1:10" s="200" customFormat="1" ht="15">
      <c r="A15" s="201" t="s">
        <v>50</v>
      </c>
      <c r="B15" s="79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5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5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6">
        <f aca="true" t="shared" si="2" ref="C18:H18">C14+C15</f>
        <v>62855000</v>
      </c>
      <c r="D18" s="606">
        <f t="shared" si="2"/>
        <v>12232550</v>
      </c>
      <c r="E18" s="606">
        <f>E14+E15</f>
        <v>0</v>
      </c>
      <c r="F18" s="606">
        <f t="shared" si="2"/>
        <v>0</v>
      </c>
      <c r="G18" s="606">
        <f t="shared" si="2"/>
        <v>2947879.53</v>
      </c>
      <c r="H18" s="606">
        <f t="shared" si="2"/>
        <v>-75412.49</v>
      </c>
      <c r="I18" s="605">
        <f t="shared" si="0"/>
        <v>77960017.04</v>
      </c>
      <c r="J18" s="102"/>
    </row>
    <row r="19" spans="1:10" ht="15">
      <c r="A19" s="201" t="s">
        <v>149</v>
      </c>
      <c r="B19" s="79" t="s">
        <v>862</v>
      </c>
      <c r="C19" s="606">
        <f aca="true" t="shared" si="3" ref="C19:H19">SUM(C20:C21)</f>
        <v>0</v>
      </c>
      <c r="D19" s="606">
        <f t="shared" si="3"/>
        <v>0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0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5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/>
      <c r="D21" s="233"/>
      <c r="E21" s="233"/>
      <c r="F21" s="233"/>
      <c r="G21" s="233"/>
      <c r="H21" s="233"/>
      <c r="I21" s="605">
        <f t="shared" si="0"/>
        <v>0</v>
      </c>
      <c r="J21" s="102"/>
    </row>
    <row r="22" spans="1:10" ht="15">
      <c r="A22" s="201" t="s">
        <v>52</v>
      </c>
      <c r="B22" s="79" t="s">
        <v>865</v>
      </c>
      <c r="C22" s="588"/>
      <c r="D22" s="588"/>
      <c r="E22" s="588"/>
      <c r="F22" s="588"/>
      <c r="G22" s="606">
        <f>'1-SB'!G21</f>
        <v>2942879.71</v>
      </c>
      <c r="H22" s="606">
        <f>'1-SB'!G22</f>
        <v>0</v>
      </c>
      <c r="I22" s="605">
        <f t="shared" si="0"/>
        <v>2942879.71</v>
      </c>
      <c r="J22" s="102"/>
    </row>
    <row r="23" spans="1:10" ht="15">
      <c r="A23" s="202" t="s">
        <v>53</v>
      </c>
      <c r="B23" s="79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5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5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>
        <v>-75412.49</v>
      </c>
      <c r="H26" s="233">
        <v>75412.49</v>
      </c>
      <c r="I26" s="605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5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5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 t="s">
        <v>65</v>
      </c>
      <c r="I31" s="605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5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5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6">
        <f aca="true" t="shared" si="7" ref="C34:H34">SUM(C18,C19,C22,C23,C26,C27,C30,C33)</f>
        <v>62855000</v>
      </c>
      <c r="D34" s="606">
        <f t="shared" si="7"/>
        <v>12232550</v>
      </c>
      <c r="E34" s="606">
        <f t="shared" si="7"/>
        <v>0</v>
      </c>
      <c r="F34" s="606">
        <f t="shared" si="7"/>
        <v>0</v>
      </c>
      <c r="G34" s="606">
        <f t="shared" si="7"/>
        <v>5815346.75</v>
      </c>
      <c r="H34" s="606">
        <f t="shared" si="7"/>
        <v>0</v>
      </c>
      <c r="I34" s="605">
        <f t="shared" si="0"/>
        <v>80902896.75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5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9">
        <f aca="true" t="shared" si="8" ref="C36:H36">SUM(C34:C35)</f>
        <v>62855000</v>
      </c>
      <c r="D36" s="609">
        <f t="shared" si="8"/>
        <v>12232550</v>
      </c>
      <c r="E36" s="609">
        <f t="shared" si="8"/>
        <v>0</v>
      </c>
      <c r="F36" s="609">
        <f t="shared" si="8"/>
        <v>0</v>
      </c>
      <c r="G36" s="609">
        <f t="shared" si="8"/>
        <v>5815346.75</v>
      </c>
      <c r="H36" s="609">
        <f t="shared" si="8"/>
        <v>0</v>
      </c>
      <c r="I36" s="605">
        <f t="shared" si="0"/>
        <v>80902896.75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2">
      <selection activeCell="D12" sqref="D12:D28"/>
    </sheetView>
  </sheetViews>
  <sheetFormatPr defaultColWidth="9.140625" defaultRowHeight="12.75"/>
  <cols>
    <col min="1" max="1" width="8.7109375" style="109" customWidth="1"/>
    <col min="2" max="2" width="100.7109375" style="562" customWidth="1"/>
    <col min="3" max="3" width="17.7109375" style="109" customWidth="1"/>
    <col min="4" max="4" width="24.00390625" style="562" customWidth="1"/>
    <col min="5" max="8" width="12.7109375" style="562" customWidth="1"/>
    <col min="9" max="16384" width="9.140625" style="109" customWidth="1"/>
  </cols>
  <sheetData>
    <row r="1" spans="3:8" ht="18" customHeight="1">
      <c r="C1" s="562"/>
      <c r="D1" s="234" t="s">
        <v>1455</v>
      </c>
      <c r="E1" s="109"/>
      <c r="F1" s="109"/>
      <c r="G1" s="109"/>
      <c r="H1" s="109"/>
    </row>
    <row r="2" spans="1:8" ht="18" customHeight="1">
      <c r="A2" s="658" t="s">
        <v>1417</v>
      </c>
      <c r="B2" s="658"/>
      <c r="C2" s="658"/>
      <c r="D2" s="556"/>
      <c r="E2" s="88"/>
      <c r="F2" s="88"/>
      <c r="H2" s="109"/>
    </row>
    <row r="3" spans="1:8" ht="18" customHeight="1">
      <c r="A3" s="659" t="str">
        <f>CONCATENATE("на ",UPPER(dfName))</f>
        <v>на НДФ КОНКОРД ФОНД 7 - САУТ-ИЙСТ ЮРЪП</v>
      </c>
      <c r="B3" s="659"/>
      <c r="C3" s="659"/>
      <c r="D3" s="64"/>
      <c r="E3" s="88"/>
      <c r="F3" s="88"/>
      <c r="G3" s="563"/>
      <c r="H3" s="109"/>
    </row>
    <row r="4" spans="1:8" ht="18" customHeight="1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560"/>
      <c r="E4" s="88"/>
      <c r="F4" s="564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45383</v>
      </c>
      <c r="F5" s="109"/>
      <c r="G5" s="109"/>
      <c r="H5" s="109"/>
    </row>
    <row r="6" spans="2:8" ht="13.5" customHeight="1">
      <c r="B6" s="235"/>
      <c r="C6" s="488" t="s">
        <v>248</v>
      </c>
      <c r="D6" s="489" t="str">
        <f>authorName</f>
        <v>Ирена Георгиева</v>
      </c>
      <c r="E6" s="171"/>
      <c r="F6" s="109"/>
      <c r="G6" s="109"/>
      <c r="H6" s="109"/>
    </row>
    <row r="7" spans="2:8" ht="13.5" customHeight="1">
      <c r="B7" s="235"/>
      <c r="C7" s="488" t="s">
        <v>250</v>
      </c>
      <c r="D7" s="490" t="str">
        <f>udManager</f>
        <v>Наталия Петрова, Николай Механджийски</v>
      </c>
      <c r="E7" s="565"/>
      <c r="F7" s="109"/>
      <c r="G7" s="109"/>
      <c r="H7" s="109"/>
    </row>
    <row r="8" ht="15.75"/>
    <row r="9" spans="1:8" ht="40.5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09"/>
      <c r="F9" s="109"/>
      <c r="G9" s="109"/>
      <c r="H9" s="109"/>
    </row>
    <row r="10" spans="1:4" s="158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58" customFormat="1" ht="15.75">
      <c r="A11" s="368">
        <v>1</v>
      </c>
      <c r="B11" s="557" t="s">
        <v>1427</v>
      </c>
      <c r="C11" s="567" t="s">
        <v>1395</v>
      </c>
      <c r="D11" s="585" t="s">
        <v>1025</v>
      </c>
    </row>
    <row r="12" spans="1:4" s="158" customFormat="1" ht="15.75">
      <c r="A12" s="368">
        <v>2</v>
      </c>
      <c r="B12" s="557" t="s">
        <v>1374</v>
      </c>
      <c r="C12" s="567" t="s">
        <v>1396</v>
      </c>
      <c r="D12" s="595">
        <v>6285500</v>
      </c>
    </row>
    <row r="13" spans="1:4" s="158" customFormat="1" ht="15.75">
      <c r="A13" s="368">
        <v>3</v>
      </c>
      <c r="B13" s="558" t="s">
        <v>1373</v>
      </c>
      <c r="C13" s="567" t="s">
        <v>1397</v>
      </c>
      <c r="D13" s="595">
        <v>6285500</v>
      </c>
    </row>
    <row r="14" spans="1:4" s="158" customFormat="1" ht="15.75">
      <c r="A14" s="368">
        <v>4</v>
      </c>
      <c r="B14" s="559" t="s">
        <v>1386</v>
      </c>
      <c r="C14" s="567" t="s">
        <v>1398</v>
      </c>
      <c r="D14" s="595">
        <v>0</v>
      </c>
    </row>
    <row r="15" spans="1:4" s="158" customFormat="1" ht="15.75">
      <c r="A15" s="368">
        <v>5</v>
      </c>
      <c r="B15" s="559" t="s">
        <v>1388</v>
      </c>
      <c r="C15" s="567" t="s">
        <v>1399</v>
      </c>
      <c r="D15" s="596">
        <v>0</v>
      </c>
    </row>
    <row r="16" spans="1:4" s="158" customFormat="1" ht="15.75">
      <c r="A16" s="368">
        <v>6</v>
      </c>
      <c r="B16" s="559" t="s">
        <v>1387</v>
      </c>
      <c r="C16" s="567" t="s">
        <v>1400</v>
      </c>
      <c r="D16" s="595">
        <v>0</v>
      </c>
    </row>
    <row r="17" spans="1:4" s="158" customFormat="1" ht="15.75">
      <c r="A17" s="368">
        <v>7</v>
      </c>
      <c r="B17" s="559" t="s">
        <v>1389</v>
      </c>
      <c r="C17" s="567" t="s">
        <v>1401</v>
      </c>
      <c r="D17" s="596">
        <v>0</v>
      </c>
    </row>
    <row r="18" spans="1:4" s="158" customFormat="1" ht="31.5">
      <c r="A18" s="368">
        <v>8</v>
      </c>
      <c r="B18" s="559" t="s">
        <v>1390</v>
      </c>
      <c r="C18" s="567" t="s">
        <v>1402</v>
      </c>
      <c r="D18" s="595">
        <v>12.4032</v>
      </c>
    </row>
    <row r="19" spans="1:4" s="158" customFormat="1" ht="31.5">
      <c r="A19" s="368">
        <v>9</v>
      </c>
      <c r="B19" s="559" t="s">
        <v>1391</v>
      </c>
      <c r="C19" s="567" t="s">
        <v>1403</v>
      </c>
      <c r="D19" s="595">
        <v>12.8714</v>
      </c>
    </row>
    <row r="20" spans="1:4" s="158" customFormat="1" ht="31.5">
      <c r="A20" s="368">
        <v>10</v>
      </c>
      <c r="B20" s="559" t="s">
        <v>1482</v>
      </c>
      <c r="C20" s="567" t="s">
        <v>1404</v>
      </c>
      <c r="D20" s="595">
        <v>78736887.9587</v>
      </c>
    </row>
    <row r="21" spans="1:4" s="158" customFormat="1" ht="31.5">
      <c r="A21" s="368">
        <v>11</v>
      </c>
      <c r="B21" s="559" t="s">
        <v>1483</v>
      </c>
      <c r="C21" s="567" t="s">
        <v>1484</v>
      </c>
      <c r="D21" s="595">
        <v>78736887.9587</v>
      </c>
    </row>
    <row r="22" spans="1:4" ht="31.5">
      <c r="A22" s="368">
        <v>12</v>
      </c>
      <c r="B22" s="568" t="s">
        <v>1392</v>
      </c>
      <c r="C22" s="567" t="s">
        <v>1405</v>
      </c>
      <c r="D22" s="586">
        <v>787479.53</v>
      </c>
    </row>
    <row r="23" spans="1:4" ht="31.5">
      <c r="A23" s="368">
        <v>13</v>
      </c>
      <c r="B23" s="568" t="s">
        <v>1393</v>
      </c>
      <c r="C23" s="567" t="s">
        <v>1407</v>
      </c>
      <c r="D23" s="586">
        <v>101494.94</v>
      </c>
    </row>
    <row r="24" spans="1:4" ht="31.5">
      <c r="A24" s="368">
        <v>14</v>
      </c>
      <c r="B24" s="568" t="s">
        <v>1394</v>
      </c>
      <c r="C24" s="567" t="s">
        <v>1447</v>
      </c>
      <c r="D24" s="586">
        <v>23043.58</v>
      </c>
    </row>
    <row r="25" spans="1:4" ht="31.5">
      <c r="A25" s="368">
        <v>15</v>
      </c>
      <c r="B25" s="568" t="s">
        <v>1443</v>
      </c>
      <c r="C25" s="567" t="s">
        <v>1448</v>
      </c>
      <c r="D25" s="594">
        <v>0.037</v>
      </c>
    </row>
    <row r="26" spans="1:4" ht="31.5">
      <c r="A26" s="368">
        <v>16</v>
      </c>
      <c r="B26" s="568" t="s">
        <v>1444</v>
      </c>
      <c r="C26" s="567" t="s">
        <v>1449</v>
      </c>
      <c r="D26" s="594">
        <v>0.0339</v>
      </c>
    </row>
    <row r="27" spans="1:4" ht="31.5">
      <c r="A27" s="368">
        <v>17</v>
      </c>
      <c r="B27" s="568" t="s">
        <v>1445</v>
      </c>
      <c r="C27" s="567" t="s">
        <v>1450</v>
      </c>
      <c r="D27" s="594">
        <v>0.037</v>
      </c>
    </row>
    <row r="28" spans="1:4" ht="31.5">
      <c r="A28" s="368">
        <v>18</v>
      </c>
      <c r="B28" s="568" t="s">
        <v>1446</v>
      </c>
      <c r="C28" s="567" t="s">
        <v>1479</v>
      </c>
      <c r="D28" s="594">
        <v>0.0276</v>
      </c>
    </row>
    <row r="29" ht="15.75"/>
    <row r="30" ht="15.75"/>
    <row r="31" ht="15.75">
      <c r="B31" s="640" t="s">
        <v>1480</v>
      </c>
    </row>
    <row r="32" ht="15.75">
      <c r="B32" s="562" t="s">
        <v>1481</v>
      </c>
    </row>
    <row r="33" ht="31.5">
      <c r="B33" s="641" t="s">
        <v>1485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3"/>
  <headerFooter alignWithMargins="0">
    <oddFooter>&amp;RКИС-ДИ, стр. &amp;P от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НДФ КОНКОРД ФОНД 7 - САУТ-ИЙСТ ЮРЪП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01.01.2023 - 31.12.2023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45383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8" t="s">
        <v>248</v>
      </c>
      <c r="P6" s="489" t="str">
        <f>authorName</f>
        <v>Ирена Георгиева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8" t="s">
        <v>250</v>
      </c>
      <c r="P7" s="490" t="str">
        <f>udManager</f>
        <v>Наталия Петрова, Николай Механджийски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7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7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 ht="15.75">
      <c r="A12" s="3" t="s">
        <v>152</v>
      </c>
      <c r="B12" s="371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28"/>
      <c r="D13" s="228"/>
      <c r="E13" s="228"/>
      <c r="F13" s="610">
        <f aca="true" t="shared" si="0" ref="F13:F18">C13+D13-E13</f>
        <v>0</v>
      </c>
      <c r="G13" s="229"/>
      <c r="H13" s="229"/>
      <c r="I13" s="610">
        <f aca="true" t="shared" si="1" ref="I13:I18">F13+G13-H13</f>
        <v>0</v>
      </c>
      <c r="J13" s="229"/>
      <c r="K13" s="229"/>
      <c r="L13" s="229"/>
      <c r="M13" s="610">
        <f aca="true" t="shared" si="2" ref="M13:M18">J13+K13-L13</f>
        <v>0</v>
      </c>
      <c r="N13" s="229"/>
      <c r="O13" s="229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2" t="s">
        <v>882</v>
      </c>
      <c r="C14" s="228"/>
      <c r="D14" s="228"/>
      <c r="E14" s="228"/>
      <c r="F14" s="610">
        <f t="shared" si="0"/>
        <v>0</v>
      </c>
      <c r="G14" s="229"/>
      <c r="H14" s="229"/>
      <c r="I14" s="610">
        <f t="shared" si="1"/>
        <v>0</v>
      </c>
      <c r="J14" s="229"/>
      <c r="K14" s="229"/>
      <c r="L14" s="229"/>
      <c r="M14" s="610">
        <f t="shared" si="2"/>
        <v>0</v>
      </c>
      <c r="N14" s="229"/>
      <c r="O14" s="229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1" t="s">
        <v>883</v>
      </c>
      <c r="C15" s="228"/>
      <c r="D15" s="228"/>
      <c r="E15" s="228"/>
      <c r="F15" s="610">
        <f t="shared" si="0"/>
        <v>0</v>
      </c>
      <c r="G15" s="229"/>
      <c r="H15" s="229"/>
      <c r="I15" s="610">
        <f t="shared" si="1"/>
        <v>0</v>
      </c>
      <c r="J15" s="229"/>
      <c r="K15" s="229"/>
      <c r="L15" s="229"/>
      <c r="M15" s="610">
        <f t="shared" si="2"/>
        <v>0</v>
      </c>
      <c r="N15" s="229"/>
      <c r="O15" s="229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1" t="s">
        <v>884</v>
      </c>
      <c r="C16" s="228"/>
      <c r="D16" s="228"/>
      <c r="E16" s="228"/>
      <c r="F16" s="610">
        <f t="shared" si="0"/>
        <v>0</v>
      </c>
      <c r="G16" s="229"/>
      <c r="H16" s="229"/>
      <c r="I16" s="610">
        <f t="shared" si="1"/>
        <v>0</v>
      </c>
      <c r="J16" s="229"/>
      <c r="K16" s="229"/>
      <c r="L16" s="229"/>
      <c r="M16" s="610">
        <f t="shared" si="2"/>
        <v>0</v>
      </c>
      <c r="N16" s="229"/>
      <c r="O16" s="229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28"/>
      <c r="D17" s="228"/>
      <c r="E17" s="228"/>
      <c r="F17" s="610">
        <f t="shared" si="0"/>
        <v>0</v>
      </c>
      <c r="G17" s="229"/>
      <c r="H17" s="229"/>
      <c r="I17" s="610">
        <f t="shared" si="1"/>
        <v>0</v>
      </c>
      <c r="J17" s="229"/>
      <c r="K17" s="229"/>
      <c r="L17" s="229"/>
      <c r="M17" s="610">
        <f t="shared" si="2"/>
        <v>0</v>
      </c>
      <c r="N17" s="229"/>
      <c r="O17" s="229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E42" sqref="E42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НДФ КОНКОРД ФОНД 7 - САУТ-ИЙСТ ЮРЪП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31.12.2023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6">
        <f>ReportedCompletionDate</f>
        <v>45383</v>
      </c>
      <c r="F5" s="537"/>
    </row>
    <row r="6" spans="1:5" ht="15.75">
      <c r="A6" s="150"/>
      <c r="B6" s="150"/>
      <c r="D6" s="488" t="s">
        <v>248</v>
      </c>
      <c r="E6" s="489" t="str">
        <f>authorName</f>
        <v>Ирена Георгиева</v>
      </c>
    </row>
    <row r="7" spans="3:6" ht="15.75">
      <c r="C7" s="141"/>
      <c r="D7" s="488" t="s">
        <v>250</v>
      </c>
      <c r="E7" s="490" t="str">
        <f>udManager</f>
        <v>Наталия Петрова, Николай Механджийски</v>
      </c>
      <c r="F7" s="538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4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4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4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4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4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4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4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4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4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4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5" t="s">
        <v>65</v>
      </c>
      <c r="D26" s="545" t="s">
        <v>65</v>
      </c>
      <c r="E26" s="545" t="s">
        <v>65</v>
      </c>
      <c r="F26" s="546"/>
    </row>
    <row r="27" spans="1:6" ht="15.75">
      <c r="A27" s="151" t="s">
        <v>89</v>
      </c>
      <c r="B27" s="143"/>
      <c r="C27" s="547"/>
      <c r="D27" s="547"/>
      <c r="E27" s="547"/>
      <c r="F27" s="547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48" t="s">
        <v>254</v>
      </c>
      <c r="E29" s="548" t="s">
        <v>915</v>
      </c>
      <c r="F29" s="548" t="s">
        <v>74</v>
      </c>
    </row>
    <row r="30" spans="1:6" ht="15.75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 ht="15.75">
      <c r="A31" s="136" t="s">
        <v>86</v>
      </c>
      <c r="B31" s="73"/>
      <c r="C31" s="547"/>
      <c r="D31" s="550" t="s">
        <v>65</v>
      </c>
      <c r="E31" s="550" t="s">
        <v>65</v>
      </c>
      <c r="F31" s="550" t="s">
        <v>65</v>
      </c>
    </row>
    <row r="32" spans="1:6" ht="15.75">
      <c r="A32" s="139" t="s">
        <v>87</v>
      </c>
      <c r="B32" s="374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4" t="s">
        <v>901</v>
      </c>
      <c r="C34" s="282">
        <f>SUM(D34:F34)</f>
        <v>0</v>
      </c>
      <c r="D34" s="239"/>
      <c r="E34" s="239"/>
      <c r="F34" s="285"/>
    </row>
    <row r="35" spans="1:6" ht="15.75">
      <c r="A35" s="156" t="s">
        <v>98</v>
      </c>
      <c r="B35" s="374" t="s">
        <v>902</v>
      </c>
      <c r="C35" s="282">
        <f aca="true" t="shared" si="0" ref="C35:C45">SUM(D35:F35)</f>
        <v>0</v>
      </c>
      <c r="D35" s="239"/>
      <c r="E35" s="239"/>
      <c r="F35" s="285"/>
    </row>
    <row r="36" spans="1:6" ht="15.75">
      <c r="A36" s="156" t="s">
        <v>118</v>
      </c>
      <c r="B36" s="374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4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4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4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4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4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4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4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4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4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75" t="s">
        <v>912</v>
      </c>
      <c r="B49" s="675"/>
      <c r="C49" s="675"/>
      <c r="D49" s="675"/>
      <c r="E49" s="675"/>
      <c r="F49" s="675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68"/>
      <c r="D67" s="668"/>
      <c r="E67" s="668"/>
      <c r="F67" s="668"/>
      <c r="G67" s="144"/>
    </row>
    <row r="68" spans="1:7" ht="26.25" customHeight="1">
      <c r="A68" s="666"/>
      <c r="B68" s="666"/>
      <c r="C68" s="667"/>
      <c r="D68" s="667"/>
      <c r="E68" s="667"/>
      <c r="F68" s="667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60" zoomScaleNormal="60" zoomScalePageLayoutView="0" workbookViewId="0" topLeftCell="D1">
      <pane ySplit="10" topLeftCell="A11" activePane="bottomLeft" state="frozen"/>
      <selection pane="topLeft" activeCell="D1" sqref="D1"/>
      <selection pane="bottomLeft" activeCell="F21" sqref="F21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НДФ КОНКОРД ФОНД 7 - САУТ-ИЙСТ ЮРЪП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45383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Ирена Георгиева</v>
      </c>
      <c r="X5" s="64"/>
      <c r="AA5" s="63"/>
    </row>
    <row r="6" spans="4:27" s="59" customFormat="1" ht="15.75">
      <c r="D6" s="67"/>
      <c r="E6" s="54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Наталия Петрова, Николай Механджийски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1"/>
      <c r="Z8" s="71"/>
      <c r="AA8" s="71"/>
    </row>
    <row r="9" spans="4:24" ht="104.25" customHeight="1">
      <c r="D9" s="693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4"/>
      <c r="U12" s="644"/>
      <c r="V12" s="645"/>
      <c r="W12" s="645"/>
      <c r="X12" s="643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4"/>
      <c r="U13" s="644"/>
      <c r="V13" s="645"/>
      <c r="W13" s="645"/>
      <c r="X13" s="643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4"/>
      <c r="U14" s="644"/>
      <c r="V14" s="645"/>
      <c r="W14" s="645"/>
      <c r="X14" s="643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4"/>
      <c r="U15" s="644"/>
      <c r="V15" s="645"/>
      <c r="W15" s="645"/>
      <c r="X15" s="643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4"/>
      <c r="U16" s="644"/>
      <c r="V16" s="645"/>
      <c r="W16" s="645"/>
      <c r="X16" s="643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4"/>
      <c r="U17" s="644"/>
      <c r="V17" s="645"/>
      <c r="W17" s="645"/>
      <c r="X17" s="643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4"/>
      <c r="U18" s="644"/>
      <c r="V18" s="645"/>
      <c r="W18" s="645"/>
      <c r="X18" s="643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4"/>
      <c r="U19" s="644"/>
      <c r="V19" s="645"/>
      <c r="W19" s="645"/>
      <c r="X19" s="643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4"/>
      <c r="U20" s="644"/>
      <c r="V20" s="645"/>
      <c r="W20" s="645"/>
      <c r="X20" s="643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4"/>
      <c r="U21" s="644"/>
      <c r="V21" s="645"/>
      <c r="W21" s="645"/>
      <c r="X21" s="643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4"/>
      <c r="U22" s="644"/>
      <c r="V22" s="645"/>
      <c r="W22" s="645"/>
      <c r="X22" s="643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4"/>
      <c r="U23" s="644"/>
      <c r="V23" s="645"/>
      <c r="W23" s="645"/>
      <c r="X23" s="643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43"/>
      <c r="T24" s="644"/>
      <c r="U24" s="644"/>
      <c r="V24" s="645"/>
      <c r="W24" s="645"/>
      <c r="X24" s="643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4"/>
      <c r="U25" s="644"/>
      <c r="V25" s="645"/>
      <c r="W25" s="645"/>
      <c r="X25" s="643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4"/>
      <c r="U26" s="644"/>
      <c r="V26" s="645"/>
      <c r="W26" s="645"/>
      <c r="X26" s="643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4"/>
      <c r="U27" s="644"/>
      <c r="V27" s="645"/>
      <c r="W27" s="645"/>
      <c r="X27" s="643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3"/>
      <c r="T28" s="644"/>
      <c r="U28" s="644"/>
      <c r="V28" s="645"/>
      <c r="W28" s="645"/>
      <c r="X28" s="643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4"/>
      <c r="U29" s="644"/>
      <c r="V29" s="645"/>
      <c r="W29" s="645"/>
      <c r="X29" s="643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4"/>
      <c r="U30" s="644"/>
      <c r="V30" s="645"/>
      <c r="W30" s="645"/>
      <c r="X30" s="643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4"/>
      <c r="U31" s="644"/>
      <c r="V31" s="645"/>
      <c r="W31" s="645"/>
      <c r="X31" s="643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4"/>
      <c r="U32" s="644"/>
      <c r="V32" s="645"/>
      <c r="W32" s="645"/>
      <c r="X32" s="643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4"/>
      <c r="U33" s="644"/>
      <c r="V33" s="645"/>
      <c r="W33" s="645"/>
      <c r="X33" s="643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4"/>
      <c r="U34" s="644"/>
      <c r="V34" s="645"/>
      <c r="W34" s="645"/>
      <c r="X34" s="643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4"/>
      <c r="U35" s="644"/>
      <c r="V35" s="645"/>
      <c r="W35" s="645"/>
      <c r="X35" s="643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4"/>
      <c r="U36" s="644"/>
      <c r="V36" s="645"/>
      <c r="W36" s="645"/>
      <c r="X36" s="643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4"/>
      <c r="U37" s="644"/>
      <c r="V37" s="645"/>
      <c r="W37" s="645"/>
      <c r="X37" s="643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3"/>
      <c r="S38" s="643"/>
      <c r="T38" s="644"/>
      <c r="U38" s="644"/>
      <c r="V38" s="645"/>
      <c r="W38" s="645"/>
      <c r="X38" s="643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4"/>
      <c r="U39" s="644"/>
      <c r="V39" s="645"/>
      <c r="W39" s="645"/>
      <c r="X39" s="643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3"/>
      <c r="S40" s="643"/>
      <c r="T40" s="644"/>
      <c r="U40" s="644"/>
      <c r="V40" s="645"/>
      <c r="W40" s="645"/>
      <c r="X40" s="643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4"/>
      <c r="U41" s="644"/>
      <c r="V41" s="645"/>
      <c r="W41" s="645"/>
      <c r="X41" s="643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4"/>
      <c r="U42" s="644"/>
      <c r="V42" s="645"/>
      <c r="W42" s="645"/>
      <c r="X42" s="643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4"/>
      <c r="U43" s="644"/>
      <c r="V43" s="645"/>
      <c r="W43" s="645"/>
      <c r="X43" s="643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4"/>
      <c r="U44" s="644"/>
      <c r="V44" s="645"/>
      <c r="W44" s="645"/>
      <c r="X44" s="643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43"/>
      <c r="S45" s="643"/>
      <c r="T45" s="644"/>
      <c r="U45" s="644"/>
      <c r="V45" s="645"/>
      <c r="W45" s="645"/>
      <c r="X45" s="643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4"/>
      <c r="U46" s="644"/>
      <c r="V46" s="645"/>
      <c r="W46" s="645"/>
      <c r="X46" s="643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4"/>
      <c r="U47" s="644"/>
      <c r="V47" s="645"/>
      <c r="W47" s="645"/>
      <c r="X47" s="643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4"/>
      <c r="U48" s="644"/>
      <c r="V48" s="645"/>
      <c r="W48" s="645"/>
      <c r="X48" s="643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4"/>
      <c r="U49" s="644"/>
      <c r="V49" s="645"/>
      <c r="W49" s="645"/>
      <c r="X49" s="643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4"/>
      <c r="U50" s="644"/>
      <c r="V50" s="645"/>
      <c r="W50" s="645"/>
      <c r="X50" s="643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4"/>
      <c r="U51" s="644"/>
      <c r="V51" s="645"/>
      <c r="W51" s="645"/>
      <c r="X51" s="643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4"/>
      <c r="U52" s="644"/>
      <c r="V52" s="645"/>
      <c r="W52" s="645"/>
      <c r="X52" s="643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4"/>
      <c r="U53" s="644"/>
      <c r="V53" s="645"/>
      <c r="W53" s="645"/>
      <c r="X53" s="643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644"/>
      <c r="U54" s="644"/>
      <c r="V54" s="645"/>
      <c r="W54" s="645"/>
      <c r="X54" s="643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4"/>
      <c r="U55" s="644"/>
      <c r="V55" s="645"/>
      <c r="W55" s="645"/>
      <c r="X55" s="643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644"/>
      <c r="U56" s="644"/>
      <c r="V56" s="645"/>
      <c r="W56" s="645"/>
      <c r="X56" s="643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4"/>
      <c r="U57" s="644"/>
      <c r="V57" s="645"/>
      <c r="W57" s="645"/>
      <c r="X57" s="643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4"/>
      <c r="U58" s="644"/>
      <c r="V58" s="645"/>
      <c r="W58" s="645"/>
      <c r="X58" s="643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4"/>
      <c r="U59" s="644"/>
      <c r="V59" s="645"/>
      <c r="W59" s="645"/>
      <c r="X59" s="643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3"/>
      <c r="S60" s="643"/>
      <c r="T60" s="644"/>
      <c r="U60" s="644"/>
      <c r="V60" s="645"/>
      <c r="W60" s="645"/>
      <c r="X60" s="643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8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46"/>
      <c r="U213" s="46"/>
      <c r="V213" s="304"/>
      <c r="W213" s="304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46"/>
      <c r="U214" s="46"/>
      <c r="V214" s="304"/>
      <c r="W214" s="304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46"/>
      <c r="U215" s="46"/>
      <c r="V215" s="304"/>
      <c r="W215" s="304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8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2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Hristo Vasilev</cp:lastModifiedBy>
  <cp:lastPrinted>2020-06-25T11:32:39Z</cp:lastPrinted>
  <dcterms:created xsi:type="dcterms:W3CDTF">2004-03-04T10:58:58Z</dcterms:created>
  <dcterms:modified xsi:type="dcterms:W3CDTF">2024-04-01T08:34:35Z</dcterms:modified>
  <cp:category/>
  <cp:version/>
  <cp:contentType/>
  <cp:contentStatus/>
</cp:coreProperties>
</file>