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310" tabRatio="888" activeTab="3"/>
  </bookViews>
  <sheets>
    <sheet name="Швейцария" sheetId="1" r:id="rId1"/>
    <sheet name="Холандия" sheetId="2" r:id="rId2"/>
    <sheet name="Македония" sheetId="3" r:id="rId3"/>
    <sheet name="Русия" sheetId="4" r:id="rId4"/>
  </sheets>
  <externalReferences>
    <externalReference r:id="rId7"/>
  </externalReferences>
  <definedNames>
    <definedName name="_xlnm.Print_Area" localSheetId="3">'Русия'!$A$1:$F$112</definedName>
  </definedNames>
  <calcPr fullCalcOnLoad="1"/>
</workbook>
</file>

<file path=xl/sharedStrings.xml><?xml version="1.0" encoding="utf-8"?>
<sst xmlns="http://schemas.openxmlformats.org/spreadsheetml/2006/main" count="817" uniqueCount="191">
  <si>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</si>
  <si>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</si>
  <si>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</si>
  <si>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</si>
  <si>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</si>
  <si>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</si>
  <si>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</si>
  <si>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</si>
  <si>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</si>
  <si>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</si>
  <si>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</si>
  <si>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</si>
  <si>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</si>
  <si>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</si>
  <si>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</si>
  <si>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</si>
  <si>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</si>
  <si>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</si>
  <si>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</si>
  <si>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</si>
  <si>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</si>
  <si>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</si>
  <si>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</si>
  <si>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</si>
  <si>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</si>
  <si>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</si>
  <si>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</si>
  <si>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</si>
  <si>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</si>
  <si>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</si>
  <si>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</si>
  <si>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</si>
  <si>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</si>
  <si>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</si>
  <si>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</si>
  <si>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</si>
  <si>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</si>
  <si>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</si>
  <si>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</si>
  <si>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</si>
  <si>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</si>
  <si>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</si>
  <si>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</si>
  <si>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</si>
  <si>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</si>
  <si>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</si>
  <si>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</si>
  <si>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</si>
  <si>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</si>
  <si>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</si>
  <si>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</si>
  <si>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</si>
  <si>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</si>
  <si>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</si>
  <si>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</si>
  <si>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</si>
  <si>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</si>
  <si>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</si>
  <si>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</si>
  <si>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</si>
  <si>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</si>
  <si>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</si>
  <si>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</si>
  <si>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</si>
  <si>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</si>
  <si>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</si>
  <si>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</si>
  <si>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</si>
  <si>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</si>
  <si>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</si>
  <si>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</si>
  <si>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</si>
  <si>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</si>
  <si>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</si>
  <si>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</si>
  <si>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</si>
  <si>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</si>
  <si>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</si>
  <si>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</si>
  <si>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</si>
  <si>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</si>
  <si>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</si>
  <si>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</si>
  <si>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</si>
  <si>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</si>
  <si>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</si>
  <si>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</si>
  <si>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</si>
  <si>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</si>
  <si>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</si>
  <si>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</si>
  <si>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</si>
  <si>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</si>
  <si>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</si>
  <si>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</si>
  <si>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</si>
  <si>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</si>
  <si>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</si>
  <si>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</si>
  <si>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</si>
  <si>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</si>
  <si>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</si>
  <si>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</si>
  <si>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</si>
  <si>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</si>
  <si>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</si>
  <si>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</si>
  <si>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</si>
  <si>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</si>
  <si>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</si>
  <si>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</si>
  <si>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</si>
  <si>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</si>
  <si>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</si>
  <si>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</si>
  <si>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</si>
  <si>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</si>
  <si>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</si>
  <si>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</si>
  <si>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</si>
  <si>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</si>
  <si>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</si>
  <si>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</si>
  <si>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</si>
  <si>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</si>
  <si>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</si>
  <si>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</si>
  <si>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</si>
  <si>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</si>
  <si>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</si>
  <si>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</si>
  <si>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</si>
  <si>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</si>
  <si>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</si>
  <si>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</si>
  <si>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</si>
  <si>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</si>
  <si>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</si>
  <si>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</si>
  <si>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</si>
  <si>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</si>
  <si>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</si>
  <si>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</si>
  <si>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</si>
  <si>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</si>
  <si>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</si>
  <si>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</si>
  <si>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</si>
  <si>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</si>
  <si>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</si>
  <si>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</si>
  <si>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</si>
  <si>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</si>
  <si>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</si>
  <si>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</si>
  <si>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</si>
  <si>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</si>
  <si>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</si>
  <si>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</si>
  <si>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</si>
  <si>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</si>
  <si>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</si>
  <si>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</si>
  <si>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</si>
  <si>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</si>
  <si>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</si>
  <si>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</si>
  <si>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</si>
  <si>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</si>
  <si>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</si>
  <si>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</si>
  <si>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</si>
  <si>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</si>
  <si>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</si>
  <si>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</si>
  <si>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</si>
  <si>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</si>
  <si>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</si>
  <si>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</si>
  <si>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</si>
  <si>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</si>
  <si>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</si>
  <si>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</si>
  <si>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</si>
  <si>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Химимпорт АД</t>
  </si>
  <si>
    <t>СПРАВКА ЗА ВЗЕМАНИЯТА, ЗАДЪЛЖЕНИЯТА И ПРОВИЗИИТЕ , Швейцария</t>
  </si>
  <si>
    <t>консолидиран</t>
  </si>
  <si>
    <t>СПРАВКА ЗА ВЗЕМАНИЯТА, ЗАДЪЛЖЕНИЯТА И ПРОВИЗИИТЕ , Македония</t>
  </si>
  <si>
    <t>СПРАВКА ЗА ВЗЕМАНИЯТА, ЗАДЪЛЖЕНИЯТА И ПРОВИЗИИТЕ , Русия</t>
  </si>
  <si>
    <t>СПРАВКА ЗА ВЗЕМАНИЯТА, ЗАДЪЛЖЕНИЯТА И ПРОВИЗИИТЕ , Холандия</t>
  </si>
  <si>
    <t>Дата на съставяне: 29.08.2018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</si>
</sst>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л_в_-;\-* #,##0.00\ _л_в_-;_-* &quot;-&quot;??\ _л_в_-;_-@_-"/>
    <numFmt numFmtId="165" formatCode="_-* #,##0\ _л_в_._-;\-* #,##0\ _л_в_._-;_-* &quot;-&quot;??\ _л_в_._-;_-@_-"/>
    <numFmt numFmtId="166" formatCode="0.000000000000000%"/>
    <numFmt numFmtId="167" formatCode="_-* #,##0\ _л_в_-;\-* #,##0\ _л_в_-;_-* &quot;-&quot;??\ _л_в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2" fillId="0" borderId="10" xfId="56" applyNumberFormat="1" applyFont="1" applyBorder="1" applyAlignment="1" applyProtection="1">
      <alignment horizontal="center" vertical="center" wrapText="1"/>
      <protection/>
    </xf>
    <xf numFmtId="0" fontId="2" fillId="0" borderId="11" xfId="56" applyFont="1" applyBorder="1" applyAlignment="1" applyProtection="1">
      <alignment horizontal="centerContinuous" vertical="center" wrapText="1"/>
      <protection/>
    </xf>
    <xf numFmtId="49" fontId="2" fillId="0" borderId="12" xfId="56" applyNumberFormat="1" applyFont="1" applyBorder="1" applyAlignment="1" applyProtection="1">
      <alignment horizontal="center" vertical="center" wrapText="1"/>
      <protection/>
    </xf>
    <xf numFmtId="0" fontId="2" fillId="0" borderId="11" xfId="56" applyFont="1" applyBorder="1" applyAlignment="1" applyProtection="1">
      <alignment horizontal="left" vertical="center" wrapTex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1" fontId="7" fillId="33" borderId="11" xfId="56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56" applyNumberFormat="1" applyFont="1" applyBorder="1" applyAlignment="1" applyProtection="1">
      <alignment horizontal="center" vertical="center" wrapText="1"/>
      <protection/>
    </xf>
    <xf numFmtId="1" fontId="7" fillId="0" borderId="11" xfId="56" applyNumberFormat="1" applyFont="1" applyBorder="1" applyAlignment="1" applyProtection="1">
      <alignment horizontal="right" vertical="center" wrapText="1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/>
    </xf>
    <xf numFmtId="1" fontId="7" fillId="0" borderId="11" xfId="56" applyNumberFormat="1" applyFont="1" applyFill="1" applyBorder="1" applyAlignment="1" applyProtection="1">
      <alignment horizontal="right" vertical="center" wrapText="1"/>
      <protection/>
    </xf>
    <xf numFmtId="49" fontId="2" fillId="0" borderId="11" xfId="56" applyNumberFormat="1" applyFont="1" applyBorder="1" applyAlignment="1" applyProtection="1">
      <alignment horizontal="left" vertical="center" wrapText="1"/>
      <protection/>
    </xf>
    <xf numFmtId="0" fontId="7" fillId="0" borderId="11" xfId="56" applyFont="1" applyFill="1" applyBorder="1" applyAlignment="1" applyProtection="1">
      <alignment horizontal="right" vertical="center" wrapText="1"/>
      <protection/>
    </xf>
    <xf numFmtId="0" fontId="7" fillId="0" borderId="11" xfId="56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5" fillId="0" borderId="0" xfId="60" applyNumberFormat="1" applyFont="1" applyAlignment="1" applyProtection="1">
      <alignment horizontal="right" vertical="top"/>
      <protection/>
    </xf>
    <xf numFmtId="0" fontId="7" fillId="0" borderId="0" xfId="58" applyNumberFormat="1" applyFont="1" applyAlignment="1" applyProtection="1">
      <alignment horizontal="right" vertical="top"/>
      <protection/>
    </xf>
    <xf numFmtId="0" fontId="5" fillId="0" borderId="0" xfId="60" applyNumberFormat="1" applyFont="1" applyAlignment="1" applyProtection="1">
      <alignment horizontal="right" vertical="top" wrapText="1"/>
      <protection/>
    </xf>
    <xf numFmtId="0" fontId="2" fillId="0" borderId="0" xfId="56" applyNumberFormat="1" applyFont="1" applyAlignment="1" applyProtection="1">
      <alignment horizontal="right" vertical="top" wrapText="1"/>
      <protection/>
    </xf>
    <xf numFmtId="0" fontId="7" fillId="0" borderId="0" xfId="56" applyNumberFormat="1" applyFont="1" applyAlignment="1" applyProtection="1">
      <alignment horizontal="right" vertical="top" wrapText="1"/>
      <protection/>
    </xf>
    <xf numFmtId="0" fontId="2" fillId="0" borderId="0" xfId="56" applyNumberFormat="1" applyFont="1" applyAlignment="1" applyProtection="1">
      <alignment horizontal="right" vertical="top"/>
      <protection/>
    </xf>
    <xf numFmtId="0" fontId="2" fillId="0" borderId="10" xfId="56" applyNumberFormat="1" applyFont="1" applyBorder="1" applyAlignment="1" applyProtection="1">
      <alignment horizontal="right" vertical="top" wrapText="1"/>
      <protection/>
    </xf>
    <xf numFmtId="0" fontId="2" fillId="0" borderId="13" xfId="56" applyNumberFormat="1" applyFont="1" applyBorder="1" applyAlignment="1" applyProtection="1">
      <alignment horizontal="right" vertical="top" wrapText="1"/>
      <protection/>
    </xf>
    <xf numFmtId="0" fontId="2" fillId="0" borderId="11" xfId="56" applyNumberFormat="1" applyFont="1" applyBorder="1" applyAlignment="1" applyProtection="1">
      <alignment horizontal="right" vertical="top" wrapText="1"/>
      <protection/>
    </xf>
    <xf numFmtId="0" fontId="2" fillId="0" borderId="12" xfId="56" applyNumberFormat="1" applyFont="1" applyBorder="1" applyAlignment="1" applyProtection="1">
      <alignment horizontal="right" vertical="top" wrapText="1"/>
      <protection/>
    </xf>
    <xf numFmtId="0" fontId="2" fillId="0" borderId="11" xfId="56" applyNumberFormat="1" applyFont="1" applyBorder="1" applyAlignment="1" applyProtection="1">
      <alignment horizontal="right" vertical="top"/>
      <protection/>
    </xf>
    <xf numFmtId="0" fontId="8" fillId="0" borderId="11" xfId="56" applyNumberFormat="1" applyFont="1" applyBorder="1" applyAlignment="1" applyProtection="1">
      <alignment horizontal="right" vertical="top" wrapText="1"/>
      <protection/>
    </xf>
    <xf numFmtId="0" fontId="7" fillId="33" borderId="11" xfId="56" applyNumberFormat="1" applyFont="1" applyFill="1" applyBorder="1" applyAlignment="1" applyProtection="1">
      <alignment horizontal="right" vertical="top" wrapText="1"/>
      <protection locked="0"/>
    </xf>
    <xf numFmtId="0" fontId="7" fillId="0" borderId="11" xfId="56" applyNumberFormat="1" applyFont="1" applyFill="1" applyBorder="1" applyAlignment="1" applyProtection="1">
      <alignment horizontal="right" vertical="top" wrapText="1"/>
      <protection/>
    </xf>
    <xf numFmtId="0" fontId="7" fillId="0" borderId="11" xfId="56" applyNumberFormat="1" applyFont="1" applyBorder="1" applyAlignment="1" applyProtection="1">
      <alignment horizontal="right" vertical="top" wrapText="1"/>
      <protection/>
    </xf>
    <xf numFmtId="0" fontId="2" fillId="0" borderId="0" xfId="56" applyFont="1" applyBorder="1" applyAlignment="1" applyProtection="1">
      <alignment horizontal="left" vertical="center" wrapText="1"/>
      <protection/>
    </xf>
    <xf numFmtId="49" fontId="2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2" fillId="0" borderId="0" xfId="56" applyFont="1" applyBorder="1" applyProtection="1">
      <alignment/>
      <protection/>
    </xf>
    <xf numFmtId="0" fontId="2" fillId="0" borderId="13" xfId="56" applyFont="1" applyBorder="1" applyAlignment="1" applyProtection="1">
      <alignment horizontal="centerContinuous" vertical="center" wrapText="1"/>
      <protection/>
    </xf>
    <xf numFmtId="0" fontId="2" fillId="0" borderId="11" xfId="56" applyFont="1" applyBorder="1" applyAlignment="1" applyProtection="1">
      <alignment horizontal="center"/>
      <protection/>
    </xf>
    <xf numFmtId="0" fontId="7" fillId="0" borderId="11" xfId="56" applyFont="1" applyBorder="1" applyAlignment="1" applyProtection="1">
      <alignment horizontal="right"/>
      <protection/>
    </xf>
    <xf numFmtId="0" fontId="7" fillId="0" borderId="11" xfId="56" applyFont="1" applyBorder="1" applyAlignment="1" applyProtection="1">
      <alignment vertical="center" wrapText="1"/>
      <protection/>
    </xf>
    <xf numFmtId="1" fontId="7" fillId="34" borderId="11" xfId="56" applyNumberFormat="1" applyFont="1" applyFill="1" applyBorder="1" applyAlignment="1" applyProtection="1">
      <alignment horizontal="right" vertical="center" wrapText="1"/>
      <protection locked="0"/>
    </xf>
    <xf numFmtId="1" fontId="7" fillId="33" borderId="11" xfId="56" applyNumberFormat="1" applyFont="1" applyFill="1" applyBorder="1" applyAlignment="1" applyProtection="1">
      <alignment horizontal="right"/>
      <protection locked="0"/>
    </xf>
    <xf numFmtId="1" fontId="7" fillId="34" borderId="11" xfId="56" applyNumberFormat="1" applyFont="1" applyFill="1" applyBorder="1" applyAlignment="1" applyProtection="1">
      <alignment horizontal="right"/>
      <protection locked="0"/>
    </xf>
    <xf numFmtId="1" fontId="7" fillId="0" borderId="11" xfId="56" applyNumberFormat="1" applyFont="1" applyBorder="1" applyAlignment="1" applyProtection="1">
      <alignment horizontal="right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1" fontId="7" fillId="0" borderId="0" xfId="56" applyNumberFormat="1" applyFont="1" applyBorder="1" applyAlignment="1" applyProtection="1">
      <alignment horizontal="left" vertical="center" wrapText="1"/>
      <protection/>
    </xf>
    <xf numFmtId="1" fontId="7" fillId="0" borderId="0" xfId="56" applyNumberFormat="1" applyFont="1" applyBorder="1" applyProtection="1">
      <alignment/>
      <protection/>
    </xf>
    <xf numFmtId="49" fontId="2" fillId="0" borderId="0" xfId="56" applyNumberFormat="1" applyFont="1" applyBorder="1" applyAlignment="1" applyProtection="1">
      <alignment horizontal="center" vertical="center" wrapText="1"/>
      <protection/>
    </xf>
    <xf numFmtId="0" fontId="2" fillId="0" borderId="0" xfId="56" applyFont="1" applyBorder="1" applyAlignment="1" applyProtection="1">
      <alignment horizontal="center"/>
      <protection/>
    </xf>
    <xf numFmtId="1" fontId="7" fillId="0" borderId="11" xfId="56" applyNumberFormat="1" applyFont="1" applyFill="1" applyBorder="1" applyAlignment="1" applyProtection="1">
      <alignment horizontal="right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56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2" fillId="0" borderId="0" xfId="57" applyNumberFormat="1" applyFont="1" applyAlignment="1" applyProtection="1">
      <alignment vertical="center"/>
      <protection/>
    </xf>
    <xf numFmtId="0" fontId="2" fillId="0" borderId="0" xfId="57" applyNumberFormat="1" applyFont="1" applyBorder="1" applyAlignment="1" applyProtection="1">
      <alignment vertical="center" wrapText="1"/>
      <protection/>
    </xf>
    <xf numFmtId="0" fontId="2" fillId="0" borderId="0" xfId="56" applyNumberFormat="1" applyFont="1" applyAlignment="1" applyProtection="1">
      <alignment vertical="center" wrapText="1"/>
      <protection/>
    </xf>
    <xf numFmtId="0" fontId="2" fillId="0" borderId="14" xfId="56" applyNumberFormat="1" applyFont="1" applyBorder="1" applyAlignment="1" applyProtection="1">
      <alignment vertical="center" wrapText="1"/>
      <protection/>
    </xf>
    <xf numFmtId="0" fontId="2" fillId="0" borderId="11" xfId="56" applyNumberFormat="1" applyFont="1" applyBorder="1" applyAlignment="1" applyProtection="1">
      <alignment vertical="center" wrapText="1"/>
      <protection/>
    </xf>
    <xf numFmtId="0" fontId="7" fillId="0" borderId="11" xfId="56" applyNumberFormat="1" applyFont="1" applyBorder="1" applyAlignment="1" applyProtection="1">
      <alignment vertical="center" wrapText="1"/>
      <protection/>
    </xf>
    <xf numFmtId="0" fontId="8" fillId="0" borderId="11" xfId="56" applyNumberFormat="1" applyFont="1" applyBorder="1" applyAlignment="1" applyProtection="1">
      <alignment vertical="center" wrapText="1"/>
      <protection/>
    </xf>
    <xf numFmtId="0" fontId="2" fillId="0" borderId="0" xfId="56" applyFont="1" applyBorder="1" applyAlignment="1" applyProtection="1">
      <alignment vertical="center" wrapText="1"/>
      <protection/>
    </xf>
    <xf numFmtId="0" fontId="2" fillId="0" borderId="14" xfId="56" applyFont="1" applyBorder="1" applyAlignment="1" applyProtection="1">
      <alignment vertical="center" wrapText="1"/>
      <protection/>
    </xf>
    <xf numFmtId="0" fontId="2" fillId="0" borderId="11" xfId="56" applyFont="1" applyBorder="1" applyAlignment="1" applyProtection="1">
      <alignment vertical="center" wrapText="1"/>
      <protection/>
    </xf>
    <xf numFmtId="0" fontId="8" fillId="0" borderId="11" xfId="56" applyFont="1" applyBorder="1" applyAlignment="1" applyProtection="1">
      <alignment vertical="center" wrapText="1"/>
      <protection/>
    </xf>
    <xf numFmtId="0" fontId="7" fillId="0" borderId="11" xfId="56" applyFont="1" applyBorder="1" applyAlignment="1" applyProtection="1" quotePrefix="1">
      <alignment vertical="center" wrapText="1"/>
      <protection/>
    </xf>
    <xf numFmtId="0" fontId="7" fillId="0" borderId="0" xfId="56" applyFont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vertical="center" wrapText="1"/>
      <protection/>
    </xf>
    <xf numFmtId="0" fontId="7" fillId="0" borderId="0" xfId="56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65" fontId="7" fillId="33" borderId="11" xfId="56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 applyAlignment="1">
      <alignment/>
    </xf>
    <xf numFmtId="0" fontId="11" fillId="0" borderId="0" xfId="0" applyFont="1" applyAlignment="1">
      <alignment/>
    </xf>
    <xf numFmtId="0" fontId="7" fillId="0" borderId="0" xfId="59" applyNumberFormat="1" applyFont="1" applyAlignment="1" applyProtection="1">
      <alignment horizontal="right" vertical="top"/>
      <protection/>
    </xf>
    <xf numFmtId="167" fontId="0" fillId="0" borderId="0" xfId="42" applyNumberFormat="1" applyFont="1" applyAlignment="1">
      <alignment/>
    </xf>
    <xf numFmtId="0" fontId="7" fillId="33" borderId="11" xfId="56" applyFont="1" applyFill="1" applyBorder="1" applyAlignment="1" applyProtection="1">
      <alignment horizontal="right" vertical="top" wrapText="1"/>
      <protection locked="0"/>
    </xf>
    <xf numFmtId="0" fontId="2" fillId="0" borderId="0" xfId="56" applyFont="1" applyAlignment="1" applyProtection="1">
      <alignment horizontal="left" vertical="center" wrapText="1"/>
      <protection locked="0"/>
    </xf>
    <xf numFmtId="49" fontId="2" fillId="0" borderId="0" xfId="56" applyNumberFormat="1" applyFont="1" applyAlignment="1" applyProtection="1">
      <alignment horizontal="center" vertical="center" wrapText="1"/>
      <protection/>
    </xf>
    <xf numFmtId="0" fontId="2" fillId="0" borderId="0" xfId="57" applyNumberFormat="1" applyFont="1" applyBorder="1" applyAlignment="1" applyProtection="1">
      <alignment horizontal="right" vertical="top" wrapText="1"/>
      <protection/>
    </xf>
    <xf numFmtId="0" fontId="4" fillId="0" borderId="0" xfId="0" applyNumberFormat="1" applyFont="1" applyAlignment="1" applyProtection="1">
      <alignment horizontal="right" vertical="top"/>
      <protection/>
    </xf>
    <xf numFmtId="14" fontId="2" fillId="0" borderId="0" xfId="57" applyNumberFormat="1" applyFont="1" applyBorder="1" applyAlignment="1" applyProtection="1">
      <alignment horizontal="right" vertical="top" wrapText="1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2" fillId="0" borderId="0" xfId="56" applyFont="1" applyBorder="1" applyAlignment="1" applyProtection="1">
      <alignment horizontal="left" vertical="center" wrapText="1"/>
      <protection locked="0"/>
    </xf>
    <xf numFmtId="49" fontId="2" fillId="0" borderId="0" xfId="56" applyNumberFormat="1" applyFont="1" applyFill="1" applyAlignment="1" applyProtection="1">
      <alignment horizontal="center" vertical="center" wrapText="1"/>
      <protection/>
    </xf>
    <xf numFmtId="14" fontId="2" fillId="0" borderId="0" xfId="56" applyNumberFormat="1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7.2" xfId="57"/>
    <cellStyle name="Normal_Spravki_kod" xfId="58"/>
    <cellStyle name="Normal_Spravki_kod 2" xfId="59"/>
    <cellStyle name="Normal_Баланс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er%20Kerezov\Local%20Settings\Temporary%20Internet%20Files\Content.IE5\3607FTWP\Mezdinni97+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5">
          <cell r="H5" t="str">
            <v>( в хил. лв.)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2"/>
  <sheetViews>
    <sheetView zoomScaleSheetLayoutView="100" zoomScalePageLayoutView="0" workbookViewId="0" topLeftCell="A91">
      <selection activeCell="A111" sqref="A111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9.57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8" t="s">
        <v>185</v>
      </c>
      <c r="B2" s="78"/>
      <c r="C2" s="78"/>
      <c r="D2" s="78"/>
      <c r="E2" s="78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9" t="s">
        <v>186</v>
      </c>
      <c r="C4" s="80"/>
      <c r="D4" s="16" t="s">
        <v>0</v>
      </c>
      <c r="E4" s="74">
        <v>627519</v>
      </c>
    </row>
    <row r="5" spans="1:5" ht="15">
      <c r="A5" s="56" t="s">
        <v>1</v>
      </c>
      <c r="B5" s="81">
        <v>43281</v>
      </c>
      <c r="C5" s="80"/>
      <c r="D5" s="18" t="s">
        <v>2</v>
      </c>
      <c r="E5" s="74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74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C26+C27+C28</f>
        <v>0</v>
      </c>
      <c r="D25" s="29">
        <f>C25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76"/>
      <c r="D26" s="71">
        <f>C26</f>
        <v>0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71"/>
      <c r="D28" s="71">
        <f>+C28</f>
        <v>0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1414</v>
      </c>
      <c r="D72" s="13">
        <f>SUM(D73:D75)</f>
        <v>0</v>
      </c>
      <c r="E72" s="13">
        <f>SUM(E73:E75)</f>
        <v>1414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>
        <v>1414</v>
      </c>
      <c r="D75" s="7"/>
      <c r="E75" s="11">
        <f>C75-D75</f>
        <v>1414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1414</v>
      </c>
      <c r="D97" s="9">
        <f>D86+D81+D76+D72+D96</f>
        <v>0</v>
      </c>
      <c r="E97" s="9">
        <f>E86+E81+E76+E72+E96</f>
        <v>1414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1414</v>
      </c>
      <c r="D98" s="9">
        <f>D97+D69+D67</f>
        <v>0</v>
      </c>
      <c r="E98" s="9">
        <f>E97+E69+E67</f>
        <v>1414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2"/>
      <c r="B108" s="82"/>
      <c r="C108" s="82"/>
      <c r="D108" s="82"/>
      <c r="E108" s="82"/>
      <c r="F108" s="82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3" t="s">
        <v>190</v>
      </c>
      <c r="B110" s="83"/>
      <c r="C110" s="83" t="s">
        <v>182</v>
      </c>
      <c r="D110" s="83"/>
      <c r="E110" s="83"/>
      <c r="F110" s="83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7" t="s">
        <v>183</v>
      </c>
      <c r="D112" s="77"/>
      <c r="E112" s="77"/>
      <c r="F112" s="77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  <rowBreaks count="2" manualBreakCount="2">
    <brk id="4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2"/>
  <sheetViews>
    <sheetView zoomScaleSheetLayoutView="100" zoomScalePageLayoutView="0" workbookViewId="0" topLeftCell="A91">
      <selection activeCell="C63" sqref="C63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  <col min="8" max="8" width="20.5742187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4" t="s">
        <v>189</v>
      </c>
      <c r="B2" s="84"/>
      <c r="C2" s="84"/>
      <c r="D2" s="84"/>
      <c r="E2" s="84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9" t="s">
        <v>186</v>
      </c>
      <c r="C4" s="80"/>
      <c r="D4" s="16" t="s">
        <v>0</v>
      </c>
      <c r="E4" s="17">
        <v>627519</v>
      </c>
    </row>
    <row r="5" spans="1:5" ht="15">
      <c r="A5" s="56" t="s">
        <v>1</v>
      </c>
      <c r="B5" s="81">
        <f>Швейцария!B5</f>
        <v>43281</v>
      </c>
      <c r="C5" s="80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" customHeight="1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6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  <c r="F13" s="73"/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>
        <v>0</v>
      </c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SUM(C26:C28)</f>
        <v>0</v>
      </c>
      <c r="D25" s="29">
        <f>SUM(D26:D28)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>
        <f>+C30</f>
        <v>0</v>
      </c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+C35+C36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>
        <f>+C35</f>
        <v>0</v>
      </c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>
        <f>+C43</f>
        <v>0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+C29+C30+C34+C39+C31</f>
        <v>0</v>
      </c>
      <c r="D44" s="30">
        <f>+D29+D30+D34+D39+D31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C44+C20</f>
        <v>0</v>
      </c>
      <c r="D45" s="30">
        <f>D44+D20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9">
        <f>SUM(C58:C60)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2506</v>
      </c>
      <c r="D63" s="7"/>
      <c r="E63" s="11">
        <f t="shared" si="2"/>
        <v>2506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9">
        <f>C57+C65+C63</f>
        <v>2506</v>
      </c>
      <c r="D67" s="14">
        <f>D53+D57+D62+D63+D64+D65</f>
        <v>0</v>
      </c>
      <c r="E67" s="11">
        <f t="shared" si="2"/>
        <v>2506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9">
        <f>C77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>
        <f>+C77</f>
        <v>0</v>
      </c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9">
        <f>+C85</f>
        <v>0</v>
      </c>
      <c r="D81" s="9">
        <f>+D85</f>
        <v>0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0</v>
      </c>
      <c r="D85" s="7">
        <v>0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SUM(C87:C90)+C95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>
        <f>+C89</f>
        <v>0</v>
      </c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9">
        <f>SUM(C92:C94)</f>
        <v>0</v>
      </c>
      <c r="D91" s="9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>
        <v>0</v>
      </c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>
        <f>+C93</f>
        <v>0</v>
      </c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>
        <f>+C96</f>
        <v>0</v>
      </c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C86+C81+C76+C72+C96+C91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2506</v>
      </c>
      <c r="D98" s="9">
        <f>D97+D69+D67</f>
        <v>0</v>
      </c>
      <c r="E98" s="9">
        <f>E97+E69+E67</f>
        <v>2506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>
        <v>0</v>
      </c>
      <c r="F105" s="49">
        <f>C105+D105-E105</f>
        <v>0</v>
      </c>
    </row>
    <row r="106" spans="1:8" ht="12.75">
      <c r="A106" s="65" t="s">
        <v>179</v>
      </c>
      <c r="B106" s="8" t="s">
        <v>180</v>
      </c>
      <c r="C106" s="9">
        <f>SUM(C103:C105)</f>
        <v>0</v>
      </c>
      <c r="D106" s="9">
        <f>SUM(D103:D105)</f>
        <v>0</v>
      </c>
      <c r="E106" s="9">
        <f>SUM(E103:E105)</f>
        <v>0</v>
      </c>
      <c r="F106" s="14">
        <f>SUM(F103:F105)</f>
        <v>0</v>
      </c>
      <c r="H106" s="72"/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2"/>
      <c r="B108" s="82"/>
      <c r="C108" s="82"/>
      <c r="D108" s="82"/>
      <c r="E108" s="82"/>
      <c r="F108" s="82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5" t="str">
        <f>Швейцария!A110</f>
        <v>Дата на съставяне: 29.08.2018</v>
      </c>
      <c r="B110" s="83"/>
      <c r="C110" s="83" t="s">
        <v>182</v>
      </c>
      <c r="D110" s="83"/>
      <c r="E110" s="83"/>
      <c r="F110" s="83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7" t="s">
        <v>183</v>
      </c>
      <c r="D112" s="77"/>
      <c r="E112" s="77"/>
      <c r="F112" s="77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92:D96 C35:D38 C40:D43 C54:D56 F54:F56 C58:D66 F58:F66 C69:D69 F69 C73:D75 F73:F75 C77:D80 F77:F80 C82:D85 F82:F85 C87:D90 F87:F90 C103:E105 F92:F96 C26:D33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  <rowBreaks count="2" manualBreakCount="2">
    <brk id="47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2"/>
  <sheetViews>
    <sheetView zoomScaleSheetLayoutView="100" zoomScalePageLayoutView="0" workbookViewId="0" topLeftCell="A82">
      <selection activeCell="C104" sqref="C104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  <col min="8" max="8" width="20.5742187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4" t="s">
        <v>187</v>
      </c>
      <c r="B2" s="84"/>
      <c r="C2" s="84"/>
      <c r="D2" s="84"/>
      <c r="E2" s="84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9" t="s">
        <v>186</v>
      </c>
      <c r="C4" s="80"/>
      <c r="D4" s="16" t="s">
        <v>0</v>
      </c>
      <c r="E4" s="17">
        <v>627519</v>
      </c>
    </row>
    <row r="5" spans="1:5" ht="15">
      <c r="A5" s="56" t="s">
        <v>1</v>
      </c>
      <c r="B5" s="81">
        <f>Швейцария!B5</f>
        <v>43281</v>
      </c>
      <c r="C5" s="80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" customHeight="1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6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  <c r="F13" s="73"/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>
        <v>0</v>
      </c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SUM(C26:C28)</f>
        <v>0</v>
      </c>
      <c r="D25" s="29">
        <f>SUM(D26:D28)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>
        <v>980</v>
      </c>
      <c r="D30" s="28">
        <f>+C30</f>
        <v>980</v>
      </c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+C35+C36</f>
        <v>23</v>
      </c>
      <c r="D34" s="29">
        <f>SUM(D35:D38)</f>
        <v>23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>
        <v>23</v>
      </c>
      <c r="D35" s="28">
        <f>+C35</f>
        <v>23</v>
      </c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65897</v>
      </c>
      <c r="D39" s="29">
        <f>SUM(D40:D43)</f>
        <v>65897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65897</v>
      </c>
      <c r="D43" s="28">
        <f>+C43</f>
        <v>65897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+C29+C30+C34+C39+C31</f>
        <v>66900</v>
      </c>
      <c r="D44" s="30">
        <f>+D29+D30+D34+D39+D31</f>
        <v>66900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C44+C20</f>
        <v>66900</v>
      </c>
      <c r="D45" s="30">
        <f>D44+D20</f>
        <v>66900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9">
        <f>SUM(C58:C60)</f>
        <v>168</v>
      </c>
      <c r="D57" s="14">
        <f>D58+D60</f>
        <v>0</v>
      </c>
      <c r="E57" s="11">
        <f t="shared" si="2"/>
        <v>168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>
        <v>168</v>
      </c>
      <c r="D58" s="7"/>
      <c r="E58" s="11">
        <f t="shared" si="2"/>
        <v>168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778</v>
      </c>
      <c r="D63" s="7"/>
      <c r="E63" s="11">
        <f t="shared" si="2"/>
        <v>778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>
        <v>56168</v>
      </c>
      <c r="D65" s="7"/>
      <c r="E65" s="11">
        <f t="shared" si="2"/>
        <v>56168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9">
        <f>C57+C65+C63</f>
        <v>57114</v>
      </c>
      <c r="D67" s="14">
        <f>D53+D57+D62+D63+D64+D65</f>
        <v>0</v>
      </c>
      <c r="E67" s="11">
        <f t="shared" si="2"/>
        <v>57114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1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9">
        <f>C77</f>
        <v>9</v>
      </c>
      <c r="D76" s="14">
        <f>D77+D79</f>
        <v>9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>
        <v>9</v>
      </c>
      <c r="D77" s="7">
        <f>+C77</f>
        <v>9</v>
      </c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9">
        <f>+C85</f>
        <v>0</v>
      </c>
      <c r="D81" s="9">
        <f>+D85</f>
        <v>0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0</v>
      </c>
      <c r="D85" s="7">
        <v>0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SUM(C87:C90)+C95</f>
        <v>1733</v>
      </c>
      <c r="D86" s="9">
        <f>SUM(D87:D91)+D95</f>
        <v>1805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>
        <v>1733</v>
      </c>
      <c r="D89" s="7">
        <f>+C89</f>
        <v>1733</v>
      </c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9">
        <f>SUM(C92:C94)</f>
        <v>72</v>
      </c>
      <c r="D91" s="9">
        <f>SUM(D92:D94)</f>
        <v>72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>
        <v>0</v>
      </c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>
        <v>72</v>
      </c>
      <c r="D93" s="7">
        <f>+C93</f>
        <v>72</v>
      </c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>
        <f>184952+57</f>
        <v>185009</v>
      </c>
      <c r="D96" s="7">
        <f>+C96</f>
        <v>185009</v>
      </c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C86+C81+C76+C72+C96+C91</f>
        <v>186823</v>
      </c>
      <c r="D97" s="9">
        <f>D86+D81+D76+D72+D96</f>
        <v>186823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243937</v>
      </c>
      <c r="D98" s="9">
        <f>D97+D69+D67</f>
        <v>186823</v>
      </c>
      <c r="E98" s="9">
        <f>E97+E69+E67</f>
        <v>57114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>
        <v>41</v>
      </c>
      <c r="D105" s="7"/>
      <c r="E105" s="7">
        <v>0</v>
      </c>
      <c r="F105" s="49">
        <f>C105+D105-E105</f>
        <v>41</v>
      </c>
    </row>
    <row r="106" spans="1:8" ht="12.75">
      <c r="A106" s="65" t="s">
        <v>179</v>
      </c>
      <c r="B106" s="8" t="s">
        <v>180</v>
      </c>
      <c r="C106" s="9">
        <f>SUM(C103:C105)</f>
        <v>41</v>
      </c>
      <c r="D106" s="9">
        <f>SUM(D103:D105)</f>
        <v>0</v>
      </c>
      <c r="E106" s="9">
        <f>SUM(E103:E105)</f>
        <v>0</v>
      </c>
      <c r="F106" s="14">
        <f>SUM(F103:F105)</f>
        <v>41</v>
      </c>
      <c r="H106" s="72"/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2"/>
      <c r="B108" s="82"/>
      <c r="C108" s="82"/>
      <c r="D108" s="82"/>
      <c r="E108" s="82"/>
      <c r="F108" s="82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5" t="str">
        <f>Швейцария!A110</f>
        <v>Дата на съставяне: 29.08.2018</v>
      </c>
      <c r="B110" s="83"/>
      <c r="C110" s="83" t="s">
        <v>182</v>
      </c>
      <c r="D110" s="83"/>
      <c r="E110" s="83"/>
      <c r="F110" s="83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7" t="s">
        <v>183</v>
      </c>
      <c r="D112" s="77"/>
      <c r="E112" s="77"/>
      <c r="F112" s="77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92:D96 C35:D38 C40:D43 C54:D56 F54:F56 C58:D66 F58:F66 C69:D69 F69 C73:D75 F73:F75 C77:D80 F77:F80 C82:D85 F82:F85 C87:D90 F87:F90 C103:E105 F92:F96 C26:D33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  <rowBreaks count="2" manualBreakCount="2">
    <brk id="47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2"/>
  <sheetViews>
    <sheetView tabSelected="1" zoomScaleSheetLayoutView="100" zoomScalePageLayoutView="0" workbookViewId="0" topLeftCell="F79">
      <selection activeCell="M88" sqref="M88"/>
    </sheetView>
  </sheetViews>
  <sheetFormatPr defaultColWidth="9.140625" defaultRowHeight="12.75"/>
  <cols>
    <col min="1" max="1" width="43.140625" style="70" bestFit="1" customWidth="1"/>
    <col min="2" max="3" width="8.421875" style="0" customWidth="1"/>
    <col min="4" max="4" width="18.57421875" style="0" customWidth="1"/>
    <col min="5" max="5" width="11.140625" style="0" customWidth="1"/>
    <col min="6" max="6" width="9.140625" style="0" customWidth="1"/>
    <col min="7" max="7" width="14.00390625" style="75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4" t="s">
        <v>188</v>
      </c>
      <c r="B2" s="84"/>
      <c r="C2" s="84"/>
      <c r="D2" s="84"/>
      <c r="E2" s="84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9" t="s">
        <v>186</v>
      </c>
      <c r="C4" s="80"/>
      <c r="D4" s="16" t="s">
        <v>0</v>
      </c>
      <c r="E4" s="17">
        <v>627519</v>
      </c>
    </row>
    <row r="5" spans="1:5" ht="15">
      <c r="A5" s="56" t="s">
        <v>1</v>
      </c>
      <c r="B5" s="81">
        <f>Македония!B5</f>
        <v>43281</v>
      </c>
      <c r="C5" s="80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C13+C14+C15</f>
        <v>0</v>
      </c>
      <c r="D12" s="29"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>
        <v>0</v>
      </c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+C16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C26+C28</f>
        <v>0</v>
      </c>
      <c r="D25" s="29">
        <f>C25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>
        <v>0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>
        <f>C28</f>
        <v>0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>
        <v>316</v>
      </c>
      <c r="D29" s="28">
        <f>+C29</f>
        <v>316</v>
      </c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>
        <f>C30</f>
        <v>0</v>
      </c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>
        <f>+C31</f>
        <v>0</v>
      </c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+C36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>
        <f>+C36</f>
        <v>0</v>
      </c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>
        <f>+C43</f>
        <v>0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316</v>
      </c>
      <c r="D44" s="30">
        <f>D25+D29+D30+D32+D31+D33+D34+D39</f>
        <v>316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316</v>
      </c>
      <c r="D45" s="30">
        <f>D44+D22+D20+D10</f>
        <v>316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9">
        <f>+C58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>
        <v>16256</v>
      </c>
      <c r="D65" s="7"/>
      <c r="E65" s="11">
        <f t="shared" si="2"/>
        <v>16256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16256</v>
      </c>
      <c r="D67" s="14">
        <f>D53+D57+D62+D63+D64+D65</f>
        <v>0</v>
      </c>
      <c r="E67" s="11">
        <f t="shared" si="2"/>
        <v>16256</v>
      </c>
      <c r="F67" s="14">
        <f>F53+F57+F62+F63+F64+F65</f>
        <v>0</v>
      </c>
    </row>
    <row r="68" spans="1:6" ht="12.75">
      <c r="A68" s="64" t="s">
        <v>113</v>
      </c>
      <c r="B68" s="8"/>
      <c r="C68" s="9">
        <v>0</v>
      </c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>
        <v>0</v>
      </c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9">
        <f>+C77</f>
        <v>0</v>
      </c>
      <c r="D76" s="9">
        <f>+C76</f>
        <v>0</v>
      </c>
      <c r="E76" s="9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>
        <f>+C77</f>
        <v>0</v>
      </c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9">
        <f>SUM(C82:C85)</f>
        <v>0</v>
      </c>
      <c r="D81" s="9">
        <f>SUM(D82:D85)</f>
        <v>0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0</v>
      </c>
      <c r="D85" s="7">
        <v>0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+C88+C87</f>
        <v>367</v>
      </c>
      <c r="D86" s="9">
        <f>+D88+D87</f>
        <v>367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>
        <f>+C87</f>
        <v>0</v>
      </c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>
        <v>367</v>
      </c>
      <c r="D88" s="7">
        <f>+C88</f>
        <v>367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/>
      <c r="D91" s="14">
        <f>+C91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>
        <f>+C92</f>
        <v>0</v>
      </c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>
        <f>12784+110</f>
        <v>12894</v>
      </c>
      <c r="D96" s="7">
        <f>+C96</f>
        <v>12894</v>
      </c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13261</v>
      </c>
      <c r="D97" s="9">
        <f>D86+D81+D76+D72+D96</f>
        <v>13261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29517</v>
      </c>
      <c r="D98" s="9">
        <f>D97+D69+D67</f>
        <v>13261</v>
      </c>
      <c r="E98" s="9">
        <f>E97+E69+E67</f>
        <v>16256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>
        <v>126</v>
      </c>
      <c r="D105" s="7"/>
      <c r="E105" s="7"/>
      <c r="F105" s="49">
        <f>C105+D105-E105</f>
        <v>126</v>
      </c>
    </row>
    <row r="106" spans="1:6" ht="12.75">
      <c r="A106" s="65" t="s">
        <v>179</v>
      </c>
      <c r="B106" s="8" t="s">
        <v>180</v>
      </c>
      <c r="C106" s="9">
        <f>SUM(C103:C105)</f>
        <v>126</v>
      </c>
      <c r="D106" s="9">
        <f>SUM(D103:D105)</f>
        <v>0</v>
      </c>
      <c r="E106" s="9">
        <f>SUM(E103:E105)</f>
        <v>0</v>
      </c>
      <c r="F106" s="14">
        <f>SUM(F103:F105)</f>
        <v>126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2"/>
      <c r="B108" s="82"/>
      <c r="C108" s="82"/>
      <c r="D108" s="82"/>
      <c r="E108" s="82"/>
      <c r="F108" s="82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5" t="str">
        <f>Македония!A110</f>
        <v>Дата на съставяне: 29.08.2018</v>
      </c>
      <c r="B110" s="83"/>
      <c r="C110" s="83" t="s">
        <v>182</v>
      </c>
      <c r="D110" s="83"/>
      <c r="E110" s="83"/>
      <c r="F110" s="83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7" t="s">
        <v>183</v>
      </c>
      <c r="D112" s="77"/>
      <c r="E112" s="77"/>
      <c r="F112" s="77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03:E105 F92:F96 C92:D96 F87:F90 C87:D90 F82:F85 C82:D85 F77:F80 C77:D80 F73:F75 C73:D75 F69 C69:D69 F58:F66 C58:D66 F54:F56 C54:D56 C40:D43 C35:D38 C26:D33 C22:D22 C18:D19 C13:D16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  <rowBreaks count="2" manualBreakCount="2">
    <brk id="47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a.kerezov</cp:lastModifiedBy>
  <cp:lastPrinted>2015-11-27T12:45:32Z</cp:lastPrinted>
  <dcterms:created xsi:type="dcterms:W3CDTF">2006-10-26T11:03:56Z</dcterms:created>
  <dcterms:modified xsi:type="dcterms:W3CDTF">2018-08-30T13:30:30Z</dcterms:modified>
  <cp:category/>
  <cp:version/>
  <cp:contentType/>
  <cp:contentStatus/>
</cp:coreProperties>
</file>