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30" windowHeight="12435" tabRatio="858" activeTab="2"/>
  </bookViews>
  <sheets>
    <sheet name="Начална" sheetId="1" r:id="rId1"/>
    <sheet name="справка №1-БАЛАНС" sheetId="2" r:id="rId2"/>
    <sheet name="справка №2-ОТЧЕТ ЗА ДОХОДИТE 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  <externalReference r:id="rId14"/>
  </externalReferences>
  <definedNames>
    <definedName name="_1_0011">'справка №1-БАЛАНС'!$C$11</definedName>
    <definedName name="_authorName">#REF!</definedName>
    <definedName name="_consolidation">'[1]Nomenklaturi'!$A$1:$A$2</definedName>
    <definedName name="_endDate">#REF!</definedName>
    <definedName name="_xlnm._FilterDatabase" localSheetId="3" hidden="1">'справка №3-ОПП по прекия метод'!$A$8:$D$47</definedName>
    <definedName name="_pdeTypeList">'[1]Nomenklaturi'!$A$5:$A$9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3">'справка №3-ОПП по прекия метод'!$A$1:$D$52</definedName>
    <definedName name="_xlnm.Print_Area" localSheetId="4">'справка №4-ОСК'!$A$1:$M$40</definedName>
    <definedName name="_xlnm.Print_Area" localSheetId="7">'справка №7'!$A$2:$J$30</definedName>
    <definedName name="_xlnm.Print_Area" localSheetId="8">'справка №8'!$A:$IV</definedName>
    <definedName name="_xlnm.Print_Titles" localSheetId="1">'справка №1-БАЛАНС'!$8:$8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<sst xmlns="http://schemas.openxmlformats.org/spreadsheetml/2006/main" count="1114" uniqueCount="932">
  <si>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</si>
  <si>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</si>
  <si>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</si>
  <si>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</si>
  <si>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</si>
  <si>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</si>
  <si>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</si>
  <si>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</si>
  <si>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</si>
  <si>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</si>
  <si>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</si>
  <si>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</si>
  <si>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</si>
  <si>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</si>
  <si>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</si>
  <si>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</si>
  <si>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</si>
  <si>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</si>
  <si>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</si>
  <si>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</si>
  <si>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</si>
  <si>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</si>
  <si>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</si>
  <si>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</si>
  <si>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</si>
  <si>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</si>
  <si>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</si>
  <si>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</si>
  <si>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</si>
  <si>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</si>
  <si>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</si>
  <si>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</si>
  <si>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</si>
  <si>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</si>
  <si>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</si>
  <si>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</si>
  <si>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</si>
  <si>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</si>
  <si>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</si>
  <si>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</si>
  <si>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</si>
  <si>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</si>
  <si>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</si>
  <si>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</si>
  <si>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</si>
  <si>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</si>
  <si>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</si>
  <si>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</si>
  <si>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</si>
  <si>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</si>
  <si>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</si>
  <si>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</si>
  <si>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</si>
  <si>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</si>
  <si>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</si>
  <si>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</si>
  <si>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</si>
  <si>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</si>
  <si>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</si>
  <si>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</si>
  <si>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</si>
  <si>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</si>
  <si>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</si>
  <si>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</si>
  <si>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</si>
  <si>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</si>
  <si>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</si>
  <si>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</si>
  <si>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</si>
  <si>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</si>
  <si>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</si>
  <si>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</si>
  <si>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</si>
  <si>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</si>
  <si>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</si>
  <si>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</si>
  <si>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</si>
  <si>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</si>
  <si>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</si>
  <si>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</si>
  <si>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</si>
  <si>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</si>
  <si>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</si>
  <si>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</si>
  <si>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</si>
  <si>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</si>
  <si>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</si>
  <si>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</si>
  <si>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</si>
  <si>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</si>
  <si>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</si>
  <si>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</si>
  <si>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</si>
  <si>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</si>
  <si>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</si>
  <si>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</si>
  <si>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</si>
  <si>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</si>
  <si>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</si>
  <si>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</si>
  <si>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</si>
  <si>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</si>
  <si>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</si>
  <si>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</si>
  <si>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</si>
  <si>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</si>
  <si>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</si>
  <si>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</si>
  <si>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</si>
  <si>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</si>
  <si>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</si>
  <si>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</si>
  <si>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</si>
  <si>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</si>
  <si>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</si>
  <si>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</si>
  <si>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</si>
  <si>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</si>
  <si>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</si>
  <si>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</si>
  <si>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</si>
  <si>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</si>
  <si>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</si>
  <si>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</si>
  <si>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</si>
  <si>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</si>
  <si>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</si>
  <si>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</si>
  <si>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</si>
  <si>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</si>
  <si>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</si>
  <si>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</si>
  <si>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</si>
  <si>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</si>
  <si>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</si>
  <si>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</si>
  <si>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</si>
  <si>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</si>
  <si>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</si>
  <si>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</si>
  <si>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</si>
  <si>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</si>
  <si>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</si>
  <si>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</si>
  <si>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</si>
  <si>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</si>
  <si>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</si>
  <si>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</si>
  <si>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</si>
  <si>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</si>
  <si>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</si>
  <si>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</si>
  <si>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</si>
  <si>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</si>
  <si>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</si>
  <si>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</si>
  <si>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</si>
  <si>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</si>
  <si>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</si>
  <si>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</si>
  <si>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</si>
  <si>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</si>
  <si>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</si>
  <si>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</si>
  <si>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</si>
  <si>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</si>
  <si>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</si>
  <si>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</si>
  <si>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</si>
  <si>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</si>
  <si>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</si>
  <si>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</si>
  <si>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</si>
  <si>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</si>
  <si>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</si>
  <si>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</si>
  <si>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</si>
  <si>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</si>
  <si>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</si>
  <si>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</si>
  <si>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</si>
  <si>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</si>
  <si>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</si>
  <si>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</si>
  <si>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</si>
  <si>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</si>
  <si>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</si>
  <si>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</si>
  <si>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</si>
  <si>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</si>
  <si>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</si>
  <si>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</si>
  <si>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</si>
  <si>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</si>
  <si>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</si>
  <si>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</si>
  <si>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</si>
  <si>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</si>
  <si>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</si>
  <si>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</si>
  <si>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</si>
  <si>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</si>
  <si>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</si>
  <si>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</si>
  <si>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</si>
  <si>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</si>
  <si>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</si>
  <si>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</si>
  <si>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</si>
  <si>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</si>
  <si>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</si>
  <si>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</si>
  <si>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</si>
  <si>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</si>
  <si>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</si>
  <si>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</si>
  <si>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</si>
  <si>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</si>
  <si>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</si>
  <si>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</si>
  <si>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</si>
  <si>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</si>
  <si>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</si>
  <si>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</si>
  <si>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</si>
  <si>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</si>
  <si>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</si>
  <si>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</si>
  <si>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</si>
  <si>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</si>
  <si>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</si>
  <si>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</si>
  <si>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</si>
  <si>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</si>
  <si>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</si>
  <si>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</si>
  <si>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</si>
  <si>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</si>
  <si>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</si>
  <si>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</si>
  <si>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</si>
  <si>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</si>
  <si>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</si>
  <si>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</si>
  <si>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</si>
  <si>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</si>
  <si>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</si>
  <si>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</si>
  <si>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</si>
  <si>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</si>
  <si>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</si>
  <si>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</si>
  <si>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</si>
  <si>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</si>
  <si>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</si>
  <si>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</si>
  <si>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</si>
  <si>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</si>
  <si>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</si>
  <si>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</si>
  <si>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</si>
  <si>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</si>
  <si>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</si>
  <si>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</si>
  <si>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</si>
  <si>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</si>
  <si>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</si>
  <si>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</si>
  <si>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</si>
  <si>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</si>
  <si>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</si>
  <si>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</si>
  <si>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</si>
  <si>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</si>
  <si>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</si>
  <si>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</si>
  <si>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</si>
  <si>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</si>
  <si>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</si>
  <si>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</si>
  <si>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</si>
  <si>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</si>
  <si>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</si>
  <si>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</si>
  <si>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</si>
  <si>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</si>
  <si>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</si>
  <si>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</si>
  <si>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</si>
  <si>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</si>
  <si>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</si>
  <si>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</si>
  <si>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</si>
  <si>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</si>
  <si>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</si>
  <si>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</si>
  <si>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</si>
  <si>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</si>
  <si>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</si>
  <si>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</si>
  <si>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</si>
  <si>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</si>
  <si>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</si>
  <si>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</si>
  <si>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</si>
  <si>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</si>
  <si>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</si>
  <si>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</si>
  <si>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</si>
  <si>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</si>
  <si>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</si>
  <si>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</si>
  <si>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</si>
  <si>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</si>
  <si>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</si>
  <si>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</si>
  <si>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</si>
  <si>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</si>
  <si>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</si>
  <si>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</si>
  <si>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</si>
  <si>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</si>
  <si>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</si>
  <si>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</si>
  <si>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</si>
  <si>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</si>
  <si>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</si>
  <si>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</si>
  <si>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</si>
  <si>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</si>
  <si>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</si>
  <si>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</si>
  <si>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</si>
  <si>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</si>
  <si>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</si>
  <si>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</si>
  <si>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</si>
  <si>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</si>
  <si>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</si>
  <si>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</si>
  <si>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</si>
  <si>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</si>
  <si>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</si>
  <si>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</si>
  <si>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</si>
  <si>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</si>
  <si>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</si>
  <si>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</si>
  <si>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</si>
  <si>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</si>
  <si>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</si>
  <si>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</si>
  <si>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</si>
  <si>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</si>
  <si>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</si>
  <si>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</si>
  <si>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</si>
  <si>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</si>
  <si>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</si>
  <si>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</si>
  <si>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</si>
  <si>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</si>
  <si>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</si>
  <si>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</si>
  <si>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</si>
  <si>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</si>
  <si>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</si>
  <si>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</si>
  <si>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</si>
  <si>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</si>
  <si>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</si>
  <si>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</si>
  <si>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</si>
  <si>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</si>
  <si>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</si>
  <si>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</si>
  <si>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</si>
  <si>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</si>
  <si>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</si>
  <si>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</si>
  <si>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</si>
  <si>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</si>
  <si>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</si>
  <si>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</si>
  <si>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</si>
  <si>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</si>
  <si>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</si>
  <si>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</si>
  <si>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</si>
  <si>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</si>
  <si>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</si>
  <si>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</si>
  <si>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</si>
  <si>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</si>
  <si>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</si>
  <si>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</si>
  <si>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</si>
  <si>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</si>
  <si>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</si>
  <si>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</si>
  <si>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</si>
  <si>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</si>
  <si>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</si>
  <si>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</si>
  <si>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</si>
  <si>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</si>
  <si>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</si>
  <si>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</si>
  <si>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</si>
  <si>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</si>
  <si>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</si>
  <si>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</si>
  <si>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</si>
  <si>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</si>
  <si>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</si>
  <si>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</si>
  <si>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</si>
  <si>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</si>
  <si>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</si>
  <si>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</si>
  <si>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</si>
  <si>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</si>
  <si>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</si>
  <si>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</si>
  <si>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</si>
  <si>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</si>
  <si>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</si>
  <si>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</si>
  <si>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</si>
  <si>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</si>
  <si>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</si>
  <si>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</si>
  <si>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</si>
  <si>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</si>
  <si>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</si>
  <si>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</si>
  <si>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</si>
  <si>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</si>
  <si>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</si>
  <si>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</si>
  <si>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</si>
  <si>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</si>
  <si>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</si>
  <si>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</si>
  <si>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</si>
  <si>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</si>
  <si>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</si>
  <si>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</si>
  <si>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</si>
  <si>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</si>
  <si>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</si>
  <si>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</si>
  <si>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</si>
  <si>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</si>
  <si>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</si>
  <si>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</si>
  <si>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</si>
  <si>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</si>
  <si>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</si>
  <si>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</si>
  <si>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</si>
  <si>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</si>
  <si>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</si>
  <si>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</si>
  <si>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</si>
  <si>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</si>
  <si>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</si>
  <si>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</si>
  <si>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</si>
  <si>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</si>
  <si>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</si>
  <si>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</si>
  <si>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</si>
  <si>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</si>
  <si>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</si>
  <si>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</si>
  <si>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</si>
  <si>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</si>
  <si>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</si>
  <si>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</si>
  <si>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</si>
  <si>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</si>
  <si>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</si>
  <si>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</si>
  <si>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</si>
  <si>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</si>
  <si>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</si>
  <si>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</si>
  <si>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</si>
  <si>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</si>
  <si>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</si>
  <si>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</si>
  <si>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</si>
  <si>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</si>
  <si>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</si>
  <si>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</si>
  <si>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</si>
  <si>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</si>
  <si>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</si>
  <si>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</si>
  <si>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</si>
  <si>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</si>
  <si>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</si>
  <si>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</si>
  <si>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</si>
  <si>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</si>
  <si>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</si>
  <si>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</si>
  <si>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</si>
  <si>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</si>
  <si>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</si>
  <si>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</si>
  <si>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</si>
  <si>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</si>
  <si>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</si>
  <si>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</si>
  <si>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</si>
  <si>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</si>
  <si>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</si>
  <si>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</si>
  <si>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</si>
  <si>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</si>
  <si>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</si>
  <si>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</si>
  <si>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</si>
  <si>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</si>
  <si>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</si>
  <si>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</si>
  <si>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</si>
  <si>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</si>
  <si>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</si>
  <si>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</si>
  <si>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</si>
  <si>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</si>
  <si>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</si>
  <si>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</si>
  <si>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</si>
  <si>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</si>
  <si>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</si>
  <si>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</si>
  <si>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</si>
  <si>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</si>
  <si>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</si>
  <si>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</si>
  <si>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</si>
  <si>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</si>
  <si>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</si>
  <si>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</si>
  <si>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</si>
  <si>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</si>
  <si>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</si>
  <si>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</si>
  <si>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</si>
  <si>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</si>
  <si>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</si>
  <si>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</si>
  <si>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</si>
  <si>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</si>
  <si>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</si>
  <si>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</si>
  <si>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</si>
  <si>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</si>
  <si>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</si>
  <si>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</si>
  <si>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</si>
  <si>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</si>
  <si>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</si>
  <si>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</si>
  <si>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</si>
  <si>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</si>
  <si>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</si>
  <si>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</si>
  <si>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</si>
  <si>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</si>
  <si>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</si>
  <si>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</si>
  <si>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</si>
  <si>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</si>
  <si>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</si>
  <si>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</si>
  <si>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</si>
  <si>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</si>
  <si>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</si>
  <si>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</si>
  <si>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</si>
  <si>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</si>
  <si>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</si>
  <si>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</si>
  <si>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</si>
  <si>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</si>
  <si>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</si>
  <si>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</si>
  <si>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</si>
  <si>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</si>
  <si>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</si>
  <si>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</si>
  <si>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</si>
  <si>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</si>
  <si>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</si>
  <si>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</si>
  <si>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</si>
  <si>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</si>
  <si>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</si>
  <si>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</si>
  <si>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</si>
  <si>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</si>
  <si>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</si>
  <si>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</si>
  <si>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</si>
  <si>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</si>
  <si>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</si>
  <si>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</si>
  <si>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</si>
  <si>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</si>
  <si>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</si>
  <si>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</si>
  <si>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</si>
  <si>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</si>
  <si>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</si>
  <si>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</si>
  <si>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</si>
  <si>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</si>
  <si>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</si>
  <si>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</si>
  <si>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</si>
  <si>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</si>
  <si>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</si>
  <si>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</si>
  <si>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</si>
  <si>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</si>
  <si>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</si>
  <si>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</si>
  <si>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</si>
  <si>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</si>
  <si>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</si>
  <si>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</si>
  <si>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</si>
  <si>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</si>
  <si>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</si>
  <si>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</si>
  <si>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</si>
  <si>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</si>
  <si>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</si>
  <si>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</si>
  <si>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</si>
  <si>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</si>
  <si>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</si>
  <si>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</si>
  <si>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</si>
  <si>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</si>
  <si>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</si>
  <si>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</si>
  <si>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</si>
  <si>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</si>
  <si>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</si>
  <si>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</si>
  <si>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</si>
  <si>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</si>
  <si>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</si>
  <si>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</si>
  <si>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</si>
  <si>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</si>
  <si>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</si>
  <si>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</si>
  <si>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</si>
  <si>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</si>
  <si>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</si>
  <si>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</si>
  <si>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</si>
  <si>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</si>
  <si>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</si>
  <si>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</si>
  <si>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</si>
  <si>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</si>
  <si>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</si>
  <si>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</si>
  <si>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</si>
  <si>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</si>
  <si>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</si>
  <si>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</si>
  <si>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</si>
  <si>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</si>
  <si>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</si>
  <si>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</si>
  <si>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</si>
  <si>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</si>
  <si>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</si>
  <si>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</si>
  <si>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</si>
  <si>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</si>
  <si>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</si>
  <si>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</si>
  <si>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</si>
  <si>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</si>
  <si>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</si>
  <si>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</si>
  <si>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</si>
  <si>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</si>
  <si>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</si>
  <si>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</si>
  <si>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</si>
  <si>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</si>
  <si>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</si>
  <si>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</si>
  <si>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</si>
  <si>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</si>
  <si>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</si>
  <si>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</si>
  <si>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</si>
  <si>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</si>
  <si>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</si>
  <si>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</si>
  <si>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</si>
  <si>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</si>
  <si>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</si>
  <si>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</si>
  <si>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</si>
  <si>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</si>
  <si>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</si>
  <si>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</si>
  <si>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</si>
  <si>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</si>
  <si>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</si>
  <si>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</si>
  <si>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</si>
  <si>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</si>
  <si>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</si>
  <si>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</si>
  <si>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</si>
  <si>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</si>
  <si>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</si>
  <si>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</si>
  <si>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</si>
  <si>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</si>
  <si>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</si>
  <si>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</si>
  <si>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</si>
  <si>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</si>
  <si>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</si>
  <si>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</si>
  <si>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</si>
  <si>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</si>
  <si>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</si>
  <si>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</si>
  <si>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</si>
  <si>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</si>
  <si>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</si>
  <si>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</si>
  <si>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</si>
  <si>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</si>
  <si>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</si>
  <si>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</si>
  <si>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</si>
  <si>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</si>
  <si>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</si>
  <si>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</si>
  <si>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</si>
  <si>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</si>
  <si>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</si>
  <si>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</si>
  <si>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</si>
  <si>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</si>
  <si>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</si>
  <si>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</si>
  <si>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</si>
  <si>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</si>
  <si>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</si>
  <si>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</si>
  <si>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</si>
  <si>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</si>
  <si>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</si>
  <si>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</si>
  <si>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</si>
  <si>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</si>
  <si>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</si>
  <si>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</si>
  <si>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</si>
  <si>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</si>
  <si>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</si>
  <si>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</si>
  <si>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</si>
  <si>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</si>
  <si>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</si>
  <si>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</si>
  <si>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</si>
  <si>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</si>
  <si>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</si>
  <si>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</si>
  <si>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</si>
  <si>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</si>
  <si>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</si>
  <si>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</si>
  <si>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</si>
  <si>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</si>
  <si>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</si>
  <si>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</si>
  <si>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</si>
  <si>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</si>
  <si>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</si>
  <si>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</si>
  <si>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</si>
  <si>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</si>
  <si>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</si>
  <si>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</si>
  <si>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</si>
  <si>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</si>
  <si>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</si>
  <si>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</si>
  <si>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</si>
  <si>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</si>
  <si>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</si>
  <si>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</si>
  <si>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</si>
  <si>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</si>
  <si>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</si>
  <si>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</si>
  <si>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</si>
  <si>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</si>
  <si>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</si>
  <si>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</si>
  <si>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</si>
  <si>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</si>
  <si>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</si>
  <si>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</si>
  <si>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</si>
  <si>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</si>
  <si>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</si>
  <si>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</si>
  <si>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</si>
  <si>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</si>
  <si>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</si>
  <si>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</si>
  <si>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</si>
  <si>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</si>
  <si>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</si>
  <si>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</si>
  <si>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</si>
  <si>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</si>
  <si>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</si>
  <si>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</si>
  <si>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</si>
  <si>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</si>
  <si>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</si>
  <si>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</si>
  <si>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</si>
  <si>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</si>
  <si>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</si>
  <si>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</si>
  <si>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</si>
  <si>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</si>
  <si>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</si>
  <si>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</si>
  <si>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</si>
  <si>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Инвестиции в:</t>
  </si>
  <si>
    <t>Обща сума V: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</si>
  <si>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</si>
  <si>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</si>
  <si>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</si>
  <si>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</si>
  <si>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</si>
  <si>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</si>
  <si>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</si>
  <si>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</si>
  <si>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"Химимпорт" АД</t>
  </si>
  <si>
    <t>себестойностен</t>
  </si>
  <si>
    <t>консолидиран</t>
  </si>
  <si>
    <t>1. Нюанс БГ АД</t>
  </si>
  <si>
    <t>50,00%</t>
  </si>
  <si>
    <t>IV. Дял от печалбата на асоциирани и съвместни предприятия</t>
  </si>
  <si>
    <t>III. Дял от загубата на асоциирани и съвместни предприятия</t>
  </si>
  <si>
    <t>24.90%</t>
  </si>
  <si>
    <t>41.00%</t>
  </si>
  <si>
    <t>45.00%</t>
  </si>
  <si>
    <t>42.50%</t>
  </si>
  <si>
    <t>49.00%</t>
  </si>
  <si>
    <t>39.98%</t>
  </si>
  <si>
    <t>35.00%</t>
  </si>
  <si>
    <t>1, Луфтханза Техник София ООД</t>
  </si>
  <si>
    <t>2, ВиТиСи АД</t>
  </si>
  <si>
    <t>3, Амадеус България ООД</t>
  </si>
  <si>
    <t>4, Силвър Уингс България ООД</t>
  </si>
  <si>
    <t>5, Суиспорт България</t>
  </si>
  <si>
    <t>6, Добрички панаир АД</t>
  </si>
  <si>
    <t>7, Каварна Газ ООД</t>
  </si>
  <si>
    <t>СПРАВКИ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</si>
  <si>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</si>
  <si>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</si>
  <si>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</si>
  <si>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</si>
  <si>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</si>
  <si>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</si>
  <si>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</si>
  <si>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ХИМИМПОРТ АД</t>
  </si>
  <si>
    <t>Тип лице:</t>
  </si>
  <si>
    <t>Публично дружество</t>
  </si>
  <si>
    <t>ЕИК:</t>
  </si>
  <si>
    <t>000627519</t>
  </si>
  <si>
    <t>Представляващ/и:</t>
  </si>
  <si>
    <t>ИВО КАМЕНОВ ГЕОРГИЕВ</t>
  </si>
  <si>
    <t>МАРИН ВЕЛИКОВ МИТЕВ</t>
  </si>
  <si>
    <t>Начин на представляване:</t>
  </si>
  <si>
    <t>Заедно и поотделно</t>
  </si>
  <si>
    <t>Адрес на управление:</t>
  </si>
  <si>
    <t>гр. София 1080, ул. Стефан Караджа № 2</t>
  </si>
  <si>
    <t>Адрес за кореспонденция:</t>
  </si>
  <si>
    <t>Телефон:</t>
  </si>
  <si>
    <t>02/9801611</t>
  </si>
  <si>
    <t>Факс:</t>
  </si>
  <si>
    <t xml:space="preserve">02/9848020 </t>
  </si>
  <si>
    <t>E-mail:</t>
  </si>
  <si>
    <t>a.kerezov@chimimport.bg</t>
  </si>
  <si>
    <t>Уеб сайт:</t>
  </si>
  <si>
    <t>http://www.chimimport.bg/</t>
  </si>
  <si>
    <t>Медия:</t>
  </si>
  <si>
    <t>http://www.x3news.com/</t>
  </si>
  <si>
    <t>Съставител на отчета:</t>
  </si>
  <si>
    <t>АЛЕКСАНДЪР ДИМИТРОВ КЕРЕЗОВ</t>
  </si>
  <si>
    <t>Длъжност на съставителя:</t>
  </si>
  <si>
    <t>Главен Счетоводител</t>
  </si>
  <si>
    <t>* Последна актуализация на 14.09.2016 г.</t>
  </si>
  <si>
    <t>годишни и шестмесечни</t>
  </si>
  <si>
    <t>на консолидирана основа</t>
  </si>
  <si>
    <t>по чл.32, а.1, т.5 и чл.33, ал.1, т.6 от Наредба № 2</t>
  </si>
  <si>
    <t>2. Варнафери ООД</t>
  </si>
  <si>
    <t>01.01.2017 г.</t>
  </si>
  <si>
    <t>Дата на съставяне: 29.11.2017</t>
  </si>
  <si>
    <t>Дата на съставяне:29.11.2017</t>
  </si>
  <si>
    <t>дата 29.11.2017</t>
  </si>
  <si>
    <t>31.12.2017 г.</t>
  </si>
  <si>
    <t>28.02.2018 г.</t>
  </si>
  <si>
    <t>Дата на съставяне: 28/02/2018</t>
  </si>
  <si>
    <t>28/02/2018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</si>
</sst>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71">
    <font>
      <sz val="10"/>
      <name val="TmsCyr"/>
      <family val="0"/>
    </font>
    <font>
      <sz val="10"/>
      <color indexed="8"/>
      <name val="Arial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3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8" fillId="0" borderId="0" xfId="65" applyFont="1" applyBorder="1" applyAlignment="1" applyProtection="1">
      <alignment horizontal="left" vertical="top"/>
      <protection locked="0"/>
    </xf>
    <xf numFmtId="0" fontId="10" fillId="0" borderId="0" xfId="68" applyFont="1">
      <alignment/>
      <protection/>
    </xf>
    <xf numFmtId="0" fontId="9" fillId="0" borderId="0" xfId="68" applyFont="1" applyAlignment="1">
      <alignment/>
      <protection/>
    </xf>
    <xf numFmtId="0" fontId="9" fillId="0" borderId="0" xfId="66" applyFont="1" applyAlignment="1">
      <alignment wrapText="1"/>
      <protection/>
    </xf>
    <xf numFmtId="0" fontId="9" fillId="0" borderId="10" xfId="68" applyFont="1" applyBorder="1" applyAlignment="1">
      <alignment horizontal="center" vertical="center" wrapText="1"/>
      <protection/>
    </xf>
    <xf numFmtId="0" fontId="9" fillId="0" borderId="10" xfId="68" applyFont="1" applyBorder="1" applyAlignment="1">
      <alignment horizontal="centerContinuous" vertical="center" wrapText="1"/>
      <protection/>
    </xf>
    <xf numFmtId="0" fontId="9" fillId="0" borderId="0" xfId="68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Fill="1" applyBorder="1" applyAlignment="1">
      <alignment horizontal="center" vertical="center" wrapText="1"/>
      <protection/>
    </xf>
    <xf numFmtId="0" fontId="9" fillId="0" borderId="10" xfId="68" applyFont="1" applyBorder="1" applyAlignment="1">
      <alignment vertical="center" wrapText="1"/>
      <protection/>
    </xf>
    <xf numFmtId="0" fontId="10" fillId="0" borderId="0" xfId="68" applyFont="1" applyBorder="1">
      <alignment/>
      <protection/>
    </xf>
    <xf numFmtId="0" fontId="10" fillId="0" borderId="10" xfId="68" applyFont="1" applyBorder="1" applyAlignment="1">
      <alignment vertical="center" wrapText="1"/>
      <protection/>
    </xf>
    <xf numFmtId="0" fontId="10" fillId="0" borderId="10" xfId="68" applyFont="1" applyBorder="1" applyAlignment="1">
      <alignment wrapText="1"/>
      <protection/>
    </xf>
    <xf numFmtId="3" fontId="10" fillId="0" borderId="0" xfId="68" applyNumberFormat="1" applyFont="1" applyBorder="1" applyAlignment="1" applyProtection="1">
      <alignment vertical="center"/>
      <protection locked="0"/>
    </xf>
    <xf numFmtId="0" fontId="9" fillId="0" borderId="0" xfId="68" applyFont="1" applyBorder="1" applyProtection="1">
      <alignment/>
      <protection locked="0"/>
    </xf>
    <xf numFmtId="49" fontId="9" fillId="0" borderId="11" xfId="68" applyNumberFormat="1" applyFont="1" applyBorder="1" applyAlignment="1">
      <alignment horizontal="center" vertical="center" wrapText="1"/>
      <protection/>
    </xf>
    <xf numFmtId="49" fontId="9" fillId="0" borderId="10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wrapText="1"/>
      <protection/>
    </xf>
    <xf numFmtId="49" fontId="9" fillId="0" borderId="0" xfId="68" applyNumberFormat="1" applyFont="1" applyBorder="1" applyAlignment="1" applyProtection="1">
      <alignment horizontal="center" wrapText="1"/>
      <protection locked="0"/>
    </xf>
    <xf numFmtId="49" fontId="10" fillId="33" borderId="10" xfId="68" applyNumberFormat="1" applyFont="1" applyFill="1" applyBorder="1" applyAlignment="1">
      <alignment horizontal="center" vertical="center" wrapText="1"/>
      <protection/>
    </xf>
    <xf numFmtId="49" fontId="9" fillId="0" borderId="12" xfId="68" applyNumberFormat="1" applyFont="1" applyBorder="1" applyAlignment="1">
      <alignment horizontal="center" vertical="center" wrapText="1"/>
      <protection/>
    </xf>
    <xf numFmtId="0" fontId="10" fillId="0" borderId="0" xfId="64" applyFont="1">
      <alignment/>
      <protection/>
    </xf>
    <xf numFmtId="0" fontId="10" fillId="0" borderId="0" xfId="63" applyFont="1" applyAlignment="1">
      <alignment horizontal="center"/>
      <protection/>
    </xf>
    <xf numFmtId="49" fontId="3" fillId="0" borderId="0" xfId="62" applyNumberFormat="1" applyFont="1" applyAlignment="1">
      <alignment horizontal="center" vertical="center" wrapText="1"/>
      <protection/>
    </xf>
    <xf numFmtId="0" fontId="3" fillId="0" borderId="0" xfId="62" applyNumberFormat="1" applyFont="1" applyAlignment="1">
      <alignment horizontal="center" vertical="center" wrapText="1"/>
      <protection/>
    </xf>
    <xf numFmtId="0" fontId="3" fillId="0" borderId="0" xfId="63" applyFont="1" applyAlignment="1">
      <alignment vertical="justify"/>
      <protection/>
    </xf>
    <xf numFmtId="0" fontId="3" fillId="0" borderId="0" xfId="63" applyFont="1" applyBorder="1" applyAlignment="1">
      <alignment vertical="justify"/>
      <protection/>
    </xf>
    <xf numFmtId="49" fontId="3" fillId="0" borderId="0" xfId="63" applyNumberFormat="1" applyFont="1" applyBorder="1" applyAlignment="1">
      <alignment vertical="justify"/>
      <protection/>
    </xf>
    <xf numFmtId="0" fontId="4" fillId="0" borderId="0" xfId="63" applyFont="1" applyBorder="1" applyAlignment="1">
      <alignment vertical="justify"/>
      <protection/>
    </xf>
    <xf numFmtId="0" fontId="3" fillId="0" borderId="0" xfId="63" applyFont="1" applyBorder="1" applyAlignment="1">
      <alignment horizontal="right" vertical="justify"/>
      <protection/>
    </xf>
    <xf numFmtId="0" fontId="3" fillId="0" borderId="10" xfId="62" applyFont="1" applyBorder="1" applyAlignment="1">
      <alignment vertical="center" wrapText="1"/>
      <protection/>
    </xf>
    <xf numFmtId="49" fontId="3" fillId="0" borderId="10" xfId="62" applyNumberFormat="1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left" vertical="center" wrapText="1"/>
      <protection/>
    </xf>
    <xf numFmtId="49" fontId="3" fillId="0" borderId="10" xfId="62" applyNumberFormat="1" applyFont="1" applyBorder="1" applyAlignment="1">
      <alignment horizontal="left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49" fontId="10" fillId="0" borderId="10" xfId="62" applyNumberFormat="1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right" vertical="center" wrapText="1"/>
      <protection/>
    </xf>
    <xf numFmtId="49" fontId="11" fillId="0" borderId="10" xfId="62" applyNumberFormat="1" applyFont="1" applyBorder="1" applyAlignment="1">
      <alignment horizontal="center" vertical="center" wrapText="1"/>
      <protection/>
    </xf>
    <xf numFmtId="49" fontId="15" fillId="0" borderId="10" xfId="62" applyNumberFormat="1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0" fontId="3" fillId="0" borderId="0" xfId="62" applyFont="1" applyBorder="1" applyAlignment="1">
      <alignment horizontal="left" vertical="center" wrapText="1"/>
      <protection/>
    </xf>
    <xf numFmtId="49" fontId="3" fillId="0" borderId="0" xfId="62" applyNumberFormat="1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1" fontId="10" fillId="36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0" fillId="0" borderId="10" xfId="67" applyNumberFormat="1" applyFont="1" applyFill="1" applyBorder="1" applyAlignment="1" applyProtection="1">
      <alignment vertical="center"/>
      <protection/>
    </xf>
    <xf numFmtId="1" fontId="9" fillId="34" borderId="10" xfId="67" applyNumberFormat="1" applyFont="1" applyFill="1" applyBorder="1" applyAlignment="1" applyProtection="1">
      <alignment vertical="center"/>
      <protection locked="0"/>
    </xf>
    <xf numFmtId="3" fontId="9" fillId="0" borderId="10" xfId="67" applyNumberFormat="1" applyFont="1" applyBorder="1" applyAlignment="1" applyProtection="1">
      <alignment vertical="center"/>
      <protection/>
    </xf>
    <xf numFmtId="3" fontId="10" fillId="0" borderId="10" xfId="67" applyNumberFormat="1" applyFont="1" applyBorder="1" applyProtection="1">
      <alignment/>
      <protection/>
    </xf>
    <xf numFmtId="1" fontId="10" fillId="35" borderId="10" xfId="66" applyNumberFormat="1" applyFont="1" applyFill="1" applyBorder="1" applyAlignment="1" applyProtection="1">
      <alignment wrapText="1"/>
      <protection locked="0"/>
    </xf>
    <xf numFmtId="3" fontId="10" fillId="0" borderId="10" xfId="66" applyNumberFormat="1" applyFont="1" applyFill="1" applyBorder="1" applyAlignment="1" applyProtection="1">
      <alignment wrapText="1"/>
      <protection/>
    </xf>
    <xf numFmtId="1" fontId="10" fillId="36" borderId="10" xfId="66" applyNumberFormat="1" applyFont="1" applyFill="1" applyBorder="1" applyAlignment="1" applyProtection="1">
      <alignment wrapText="1"/>
      <protection locked="0"/>
    </xf>
    <xf numFmtId="49" fontId="10" fillId="0" borderId="10" xfId="68" applyNumberFormat="1" applyFont="1" applyBorder="1" applyAlignment="1" applyProtection="1">
      <alignment horizontal="center" vertical="center" wrapText="1"/>
      <protection/>
    </xf>
    <xf numFmtId="3" fontId="10" fillId="0" borderId="10" xfId="68" applyNumberFormat="1" applyFont="1" applyFill="1" applyBorder="1" applyAlignment="1" applyProtection="1">
      <alignment vertical="center"/>
      <protection/>
    </xf>
    <xf numFmtId="3" fontId="10" fillId="0" borderId="10" xfId="68" applyNumberFormat="1" applyFont="1" applyBorder="1" applyAlignment="1" applyProtection="1">
      <alignment vertical="center"/>
      <protection/>
    </xf>
    <xf numFmtId="1" fontId="10" fillId="35" borderId="10" xfId="68" applyNumberFormat="1" applyFont="1" applyFill="1" applyBorder="1" applyAlignment="1" applyProtection="1">
      <alignment vertical="center"/>
      <protection locked="0"/>
    </xf>
    <xf numFmtId="3" fontId="10" fillId="0" borderId="13" xfId="68" applyNumberFormat="1" applyFont="1" applyBorder="1" applyAlignment="1" applyProtection="1">
      <alignment vertical="center"/>
      <protection/>
    </xf>
    <xf numFmtId="3" fontId="10" fillId="0" borderId="11" xfId="68" applyNumberFormat="1" applyFont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0" fillId="0" borderId="13" xfId="63" applyFont="1" applyFill="1" applyBorder="1" applyAlignment="1" applyProtection="1">
      <alignment horizontal="center" vertical="center" wrapText="1"/>
      <protection/>
    </xf>
    <xf numFmtId="1" fontId="10" fillId="33" borderId="14" xfId="63" applyNumberFormat="1" applyFont="1" applyFill="1" applyBorder="1" applyAlignment="1" applyProtection="1">
      <alignment horizontal="left" vertical="center" wrapText="1"/>
      <protection/>
    </xf>
    <xf numFmtId="1" fontId="10" fillId="33" borderId="14" xfId="63" applyNumberFormat="1" applyFont="1" applyFill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0" fillId="0" borderId="11" xfId="63" applyFont="1" applyFill="1" applyBorder="1" applyAlignment="1" applyProtection="1">
      <alignment horizontal="center" vertical="center" wrapText="1"/>
      <protection/>
    </xf>
    <xf numFmtId="1" fontId="10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Fill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1" fontId="10" fillId="0" borderId="0" xfId="61" applyNumberFormat="1" applyFont="1" applyBorder="1" applyAlignment="1" applyProtection="1">
      <alignment horizontal="left" vertical="center" wrapText="1"/>
      <protection/>
    </xf>
    <xf numFmtId="49" fontId="9" fillId="0" borderId="13" xfId="61" applyNumberFormat="1" applyFont="1" applyBorder="1" applyAlignment="1" applyProtection="1">
      <alignment horizontal="center" vertical="center" wrapText="1"/>
      <protection/>
    </xf>
    <xf numFmtId="0" fontId="9" fillId="0" borderId="10" xfId="61" applyFont="1" applyBorder="1" applyAlignment="1" applyProtection="1">
      <alignment horizontal="center" vertical="center" wrapText="1"/>
      <protection/>
    </xf>
    <xf numFmtId="49" fontId="9" fillId="0" borderId="15" xfId="61" applyNumberFormat="1" applyFont="1" applyBorder="1" applyAlignment="1" applyProtection="1">
      <alignment horizontal="center" vertical="center" wrapText="1"/>
      <protection/>
    </xf>
    <xf numFmtId="0" fontId="9" fillId="0" borderId="13" xfId="61" applyFont="1" applyBorder="1" applyAlignment="1" applyProtection="1">
      <alignment horizontal="center" vertical="center" wrapText="1"/>
      <protection/>
    </xf>
    <xf numFmtId="49" fontId="9" fillId="0" borderId="11" xfId="61" applyNumberFormat="1" applyFont="1" applyBorder="1" applyAlignment="1" applyProtection="1">
      <alignment horizontal="center" vertical="center" wrapText="1"/>
      <protection/>
    </xf>
    <xf numFmtId="0" fontId="9" fillId="0" borderId="11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9" fillId="0" borderId="10" xfId="61" applyFont="1" applyBorder="1" applyAlignment="1" applyProtection="1">
      <alignment horizontal="left" vertical="center" wrapText="1"/>
      <protection/>
    </xf>
    <xf numFmtId="49" fontId="9" fillId="0" borderId="10" xfId="61" applyNumberFormat="1" applyFont="1" applyBorder="1" applyAlignment="1" applyProtection="1">
      <alignment horizontal="left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right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49" fontId="9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Fill="1" applyBorder="1" applyAlignment="1" applyProtection="1">
      <alignment vertical="center" wrapText="1"/>
      <protection/>
    </xf>
    <xf numFmtId="49" fontId="10" fillId="0" borderId="10" xfId="61" applyNumberFormat="1" applyFont="1" applyFill="1" applyBorder="1" applyAlignment="1" applyProtection="1">
      <alignment horizontal="center" vertical="center" wrapText="1"/>
      <protection/>
    </xf>
    <xf numFmtId="0" fontId="9" fillId="0" borderId="0" xfId="61" applyFont="1" applyBorder="1" applyAlignment="1" applyProtection="1">
      <alignment horizontal="right" vertical="center" wrapText="1"/>
      <protection/>
    </xf>
    <xf numFmtId="49" fontId="9" fillId="0" borderId="0" xfId="61" applyNumberFormat="1" applyFont="1" applyBorder="1" applyAlignment="1" applyProtection="1">
      <alignment horizontal="right" vertical="center" wrapText="1"/>
      <protection/>
    </xf>
    <xf numFmtId="1" fontId="10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0" applyFont="1" applyAlignment="1">
      <alignment/>
      <protection/>
    </xf>
    <xf numFmtId="0" fontId="9" fillId="0" borderId="0" xfId="64" applyFont="1">
      <alignment/>
      <protection/>
    </xf>
    <xf numFmtId="0" fontId="10" fillId="0" borderId="0" xfId="64" applyFont="1" applyBorder="1">
      <alignment/>
      <protection/>
    </xf>
    <xf numFmtId="49" fontId="10" fillId="0" borderId="0" xfId="64" applyNumberFormat="1" applyFont="1">
      <alignment/>
      <protection/>
    </xf>
    <xf numFmtId="0" fontId="10" fillId="0" borderId="10" xfId="60" applyFont="1" applyBorder="1" applyAlignment="1" applyProtection="1">
      <alignment horizontal="right" vertical="center" wrapText="1"/>
      <protection/>
    </xf>
    <xf numFmtId="1" fontId="10" fillId="0" borderId="10" xfId="60" applyNumberFormat="1" applyFont="1" applyBorder="1" applyAlignment="1" applyProtection="1">
      <alignment horizontal="right" vertical="center" wrapText="1"/>
      <protection/>
    </xf>
    <xf numFmtId="0" fontId="10" fillId="0" borderId="10" xfId="60" applyFont="1" applyFill="1" applyBorder="1" applyAlignment="1" applyProtection="1">
      <alignment horizontal="right" vertical="center" wrapText="1"/>
      <protection/>
    </xf>
    <xf numFmtId="0" fontId="10" fillId="0" borderId="0" xfId="60" applyFont="1" applyBorder="1" applyProtection="1">
      <alignment/>
      <protection/>
    </xf>
    <xf numFmtId="0" fontId="10" fillId="0" borderId="0" xfId="64" applyFont="1" applyProtection="1">
      <alignment/>
      <protection/>
    </xf>
    <xf numFmtId="1" fontId="10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60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60" applyNumberFormat="1" applyFont="1" applyFill="1" applyBorder="1" applyAlignment="1" applyProtection="1">
      <alignment horizontal="right"/>
      <protection locked="0"/>
    </xf>
    <xf numFmtId="1" fontId="10" fillId="36" borderId="10" xfId="60" applyNumberFormat="1" applyFont="1" applyFill="1" applyBorder="1" applyAlignment="1" applyProtection="1">
      <alignment horizontal="right"/>
      <protection locked="0"/>
    </xf>
    <xf numFmtId="1" fontId="10" fillId="0" borderId="10" xfId="60" applyNumberFormat="1" applyFont="1" applyBorder="1" applyAlignment="1" applyProtection="1">
      <alignment horizontal="right"/>
      <protection/>
    </xf>
    <xf numFmtId="1" fontId="10" fillId="0" borderId="0" xfId="60" applyNumberFormat="1" applyFont="1" applyBorder="1" applyAlignment="1" applyProtection="1">
      <alignment horizontal="left" vertical="center" wrapText="1"/>
      <protection/>
    </xf>
    <xf numFmtId="1" fontId="10" fillId="0" borderId="0" xfId="60" applyNumberFormat="1" applyFont="1" applyBorder="1" applyProtection="1">
      <alignment/>
      <protection/>
    </xf>
    <xf numFmtId="0" fontId="9" fillId="0" borderId="10" xfId="60" applyFont="1" applyBorder="1" applyAlignment="1" applyProtection="1">
      <alignment horizontal="center" vertical="center" wrapText="1"/>
      <protection/>
    </xf>
    <xf numFmtId="0" fontId="9" fillId="0" borderId="0" xfId="64" applyFont="1" applyAlignment="1" applyProtection="1">
      <alignment horizontal="center"/>
      <protection/>
    </xf>
    <xf numFmtId="0" fontId="9" fillId="0" borderId="10" xfId="60" applyFont="1" applyBorder="1" applyAlignment="1" applyProtection="1">
      <alignment horizontal="center"/>
      <protection/>
    </xf>
    <xf numFmtId="1" fontId="10" fillId="0" borderId="10" xfId="60" applyNumberFormat="1" applyFont="1" applyBorder="1" applyAlignment="1" applyProtection="1">
      <alignment horizontal="center" vertical="center" wrapText="1"/>
      <protection/>
    </xf>
    <xf numFmtId="1" fontId="10" fillId="0" borderId="10" xfId="60" applyNumberFormat="1" applyFont="1" applyFill="1" applyBorder="1" applyAlignment="1" applyProtection="1">
      <alignment horizontal="right" vertical="center" wrapText="1"/>
      <protection/>
    </xf>
    <xf numFmtId="1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10" xfId="60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Protection="1">
      <alignment/>
      <protection/>
    </xf>
    <xf numFmtId="0" fontId="9" fillId="0" borderId="0" xfId="64" applyFont="1" applyProtection="1">
      <alignment/>
      <protection/>
    </xf>
    <xf numFmtId="0" fontId="9" fillId="0" borderId="10" xfId="60" applyFont="1" applyBorder="1" applyProtection="1">
      <alignment/>
      <protection/>
    </xf>
    <xf numFmtId="1" fontId="10" fillId="0" borderId="10" xfId="60" applyNumberFormat="1" applyFont="1" applyFill="1" applyBorder="1" applyAlignment="1" applyProtection="1">
      <alignment horizontal="right"/>
      <protection/>
    </xf>
    <xf numFmtId="1" fontId="9" fillId="34" borderId="16" xfId="67" applyNumberFormat="1" applyFont="1" applyFill="1" applyBorder="1" applyAlignment="1" applyProtection="1">
      <alignment vertical="center"/>
      <protection locked="0"/>
    </xf>
    <xf numFmtId="0" fontId="9" fillId="0" borderId="10" xfId="67" applyFont="1" applyBorder="1" applyAlignment="1" applyProtection="1">
      <alignment vertical="center" wrapText="1"/>
      <protection/>
    </xf>
    <xf numFmtId="0" fontId="9" fillId="0" borderId="10" xfId="67" applyFont="1" applyBorder="1" applyAlignment="1" applyProtection="1">
      <alignment horizontal="left" vertical="center" wrapText="1"/>
      <protection/>
    </xf>
    <xf numFmtId="49" fontId="9" fillId="0" borderId="10" xfId="67" applyNumberFormat="1" applyFont="1" applyBorder="1" applyAlignment="1" applyProtection="1">
      <alignment horizontal="center" vertical="center" wrapText="1"/>
      <protection/>
    </xf>
    <xf numFmtId="0" fontId="10" fillId="0" borderId="0" xfId="66" applyFont="1" applyBorder="1" applyAlignment="1" applyProtection="1">
      <alignment wrapText="1"/>
      <protection/>
    </xf>
    <xf numFmtId="0" fontId="10" fillId="0" borderId="0" xfId="66" applyFont="1" applyAlignment="1" applyProtection="1">
      <alignment wrapText="1"/>
      <protection/>
    </xf>
    <xf numFmtId="1" fontId="10" fillId="34" borderId="10" xfId="66" applyNumberFormat="1" applyFont="1" applyFill="1" applyBorder="1" applyAlignment="1" applyProtection="1">
      <alignment wrapText="1"/>
      <protection locked="0"/>
    </xf>
    <xf numFmtId="1" fontId="10" fillId="0" borderId="0" xfId="66" applyNumberFormat="1" applyFont="1" applyAlignment="1" applyProtection="1">
      <alignment wrapText="1"/>
      <protection/>
    </xf>
    <xf numFmtId="0" fontId="10" fillId="0" borderId="0" xfId="68" applyFont="1" applyBorder="1" applyProtection="1">
      <alignment/>
      <protection/>
    </xf>
    <xf numFmtId="0" fontId="9" fillId="0" borderId="0" xfId="68" applyFont="1" applyBorder="1" applyAlignment="1">
      <alignment horizontal="centerContinuous" vertical="center" wrapText="1"/>
      <protection/>
    </xf>
    <xf numFmtId="0" fontId="9" fillId="0" borderId="0" xfId="68" applyFont="1" applyBorder="1" applyAlignment="1" applyProtection="1">
      <alignment horizontal="left" vertical="center" wrapText="1"/>
      <protection/>
    </xf>
    <xf numFmtId="0" fontId="10" fillId="0" borderId="0" xfId="60" applyFont="1" applyAlignment="1">
      <alignment horizontal="centerContinuous" vertical="center" wrapText="1"/>
      <protection/>
    </xf>
    <xf numFmtId="0" fontId="9" fillId="0" borderId="10" xfId="60" applyFont="1" applyBorder="1" applyAlignment="1" applyProtection="1">
      <alignment horizontal="centerContinuous" vertical="center" wrapText="1"/>
      <protection/>
    </xf>
    <xf numFmtId="1" fontId="10" fillId="0" borderId="0" xfId="63" applyNumberFormat="1" applyFont="1" applyBorder="1" applyAlignment="1">
      <alignment vertical="justify" wrapText="1"/>
      <protection/>
    </xf>
    <xf numFmtId="0" fontId="9" fillId="0" borderId="12" xfId="61" applyFont="1" applyBorder="1" applyAlignment="1" applyProtection="1">
      <alignment horizontal="centerContinuous" vertical="center" wrapText="1"/>
      <protection/>
    </xf>
    <xf numFmtId="0" fontId="9" fillId="0" borderId="14" xfId="61" applyFont="1" applyBorder="1" applyAlignment="1" applyProtection="1">
      <alignment horizontal="centerContinuous" vertical="center" wrapText="1"/>
      <protection/>
    </xf>
    <xf numFmtId="0" fontId="9" fillId="0" borderId="16" xfId="61" applyFont="1" applyBorder="1" applyAlignment="1" applyProtection="1">
      <alignment horizontal="centerContinuous" vertical="center" wrapText="1"/>
      <protection/>
    </xf>
    <xf numFmtId="0" fontId="9" fillId="0" borderId="10" xfId="61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2" applyNumberFormat="1" applyFont="1" applyAlignment="1">
      <alignment horizontal="centerContinuous" vertical="center" wrapText="1"/>
      <protection/>
    </xf>
    <xf numFmtId="0" fontId="8" fillId="0" borderId="0" xfId="65" applyFont="1" applyAlignment="1">
      <alignment horizontal="left" vertical="top" wrapText="1"/>
      <protection/>
    </xf>
    <xf numFmtId="0" fontId="8" fillId="0" borderId="0" xfId="65" applyFont="1" applyAlignment="1">
      <alignment vertical="top" wrapText="1"/>
      <protection/>
    </xf>
    <xf numFmtId="0" fontId="8" fillId="0" borderId="0" xfId="65" applyFont="1" applyAlignment="1">
      <alignment vertical="top"/>
      <protection/>
    </xf>
    <xf numFmtId="0" fontId="4" fillId="0" borderId="0" xfId="65" applyFont="1" applyAlignment="1">
      <alignment vertical="top"/>
      <protection/>
    </xf>
    <xf numFmtId="0" fontId="6" fillId="0" borderId="0" xfId="65" applyFont="1" applyBorder="1" applyAlignment="1" applyProtection="1">
      <alignment vertical="top" wrapText="1"/>
      <protection locked="0"/>
    </xf>
    <xf numFmtId="1" fontId="8" fillId="34" borderId="12" xfId="65" applyNumberFormat="1" applyFont="1" applyFill="1" applyBorder="1" applyAlignment="1" applyProtection="1">
      <alignment vertical="top" wrapText="1"/>
      <protection locked="0"/>
    </xf>
    <xf numFmtId="1" fontId="8" fillId="34" borderId="17" xfId="65" applyNumberFormat="1" applyFont="1" applyFill="1" applyBorder="1" applyAlignment="1" applyProtection="1">
      <alignment vertical="top" wrapText="1"/>
      <protection locked="0"/>
    </xf>
    <xf numFmtId="1" fontId="8" fillId="36" borderId="17" xfId="65" applyNumberFormat="1" applyFont="1" applyFill="1" applyBorder="1" applyAlignment="1" applyProtection="1">
      <alignment vertical="top" wrapText="1"/>
      <protection locked="0"/>
    </xf>
    <xf numFmtId="1" fontId="8" fillId="0" borderId="17" xfId="65" applyNumberFormat="1" applyFont="1" applyBorder="1" applyAlignment="1" applyProtection="1">
      <alignment vertical="top" wrapText="1"/>
      <protection/>
    </xf>
    <xf numFmtId="1" fontId="8" fillId="0" borderId="12" xfId="65" applyNumberFormat="1" applyFont="1" applyBorder="1" applyAlignment="1" applyProtection="1">
      <alignment vertical="top" wrapText="1"/>
      <protection/>
    </xf>
    <xf numFmtId="1" fontId="8" fillId="0" borderId="17" xfId="65" applyNumberFormat="1" applyFont="1" applyFill="1" applyBorder="1" applyAlignment="1" applyProtection="1">
      <alignment vertical="top" wrapText="1"/>
      <protection/>
    </xf>
    <xf numFmtId="1" fontId="4" fillId="0" borderId="0" xfId="65" applyNumberFormat="1" applyFont="1" applyAlignment="1">
      <alignment vertical="top"/>
      <protection/>
    </xf>
    <xf numFmtId="1" fontId="8" fillId="35" borderId="17" xfId="65" applyNumberFormat="1" applyFont="1" applyFill="1" applyBorder="1" applyAlignment="1" applyProtection="1">
      <alignment vertical="top" wrapText="1"/>
      <protection locked="0"/>
    </xf>
    <xf numFmtId="1" fontId="8" fillId="0" borderId="18" xfId="65" applyNumberFormat="1" applyFont="1" applyBorder="1" applyAlignment="1" applyProtection="1">
      <alignment vertical="top" wrapText="1"/>
      <protection/>
    </xf>
    <xf numFmtId="1" fontId="8" fillId="36" borderId="19" xfId="65" applyNumberFormat="1" applyFont="1" applyFill="1" applyBorder="1" applyAlignment="1" applyProtection="1">
      <alignment vertical="top" wrapText="1"/>
      <protection locked="0"/>
    </xf>
    <xf numFmtId="1" fontId="8" fillId="0" borderId="20" xfId="65" applyNumberFormat="1" applyFont="1" applyBorder="1" applyAlignment="1" applyProtection="1">
      <alignment vertical="top" wrapText="1"/>
      <protection/>
    </xf>
    <xf numFmtId="1" fontId="6" fillId="0" borderId="17" xfId="65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5" applyNumberFormat="1" applyFont="1" applyBorder="1" applyAlignment="1" applyProtection="1">
      <alignment vertical="top" wrapText="1"/>
      <protection/>
    </xf>
    <xf numFmtId="1" fontId="8" fillId="0" borderId="22" xfId="65" applyNumberFormat="1" applyFont="1" applyBorder="1" applyAlignment="1" applyProtection="1">
      <alignment vertical="top" wrapText="1"/>
      <protection/>
    </xf>
    <xf numFmtId="0" fontId="6" fillId="0" borderId="0" xfId="65" applyFont="1" applyBorder="1" applyAlignment="1">
      <alignment vertical="top" wrapText="1"/>
      <protection/>
    </xf>
    <xf numFmtId="49" fontId="6" fillId="0" borderId="0" xfId="65" applyNumberFormat="1" applyFont="1" applyBorder="1" applyAlignment="1">
      <alignment vertical="top" wrapText="1"/>
      <protection/>
    </xf>
    <xf numFmtId="1" fontId="8" fillId="0" borderId="0" xfId="65" applyNumberFormat="1" applyFont="1" applyBorder="1" applyAlignment="1">
      <alignment vertical="top" wrapText="1"/>
      <protection/>
    </xf>
    <xf numFmtId="0" fontId="4" fillId="0" borderId="0" xfId="65" applyFont="1" applyAlignment="1" applyProtection="1">
      <alignment vertical="top" wrapText="1"/>
      <protection locked="0"/>
    </xf>
    <xf numFmtId="0" fontId="8" fillId="0" borderId="0" xfId="65" applyFont="1" applyAlignment="1" applyProtection="1">
      <alignment horizontal="left" vertical="top" wrapText="1"/>
      <protection locked="0"/>
    </xf>
    <xf numFmtId="0" fontId="8" fillId="0" borderId="0" xfId="65" applyFont="1" applyAlignment="1" applyProtection="1">
      <alignment vertical="top" wrapText="1"/>
      <protection locked="0"/>
    </xf>
    <xf numFmtId="0" fontId="8" fillId="0" borderId="0" xfId="65" applyFont="1" applyAlignment="1" applyProtection="1">
      <alignment vertical="top"/>
      <protection locked="0"/>
    </xf>
    <xf numFmtId="0" fontId="4" fillId="0" borderId="0" xfId="65" applyFont="1" applyBorder="1" applyAlignment="1" applyProtection="1">
      <alignment vertical="top" wrapText="1"/>
      <protection locked="0"/>
    </xf>
    <xf numFmtId="0" fontId="4" fillId="0" borderId="0" xfId="65" applyFont="1" applyAlignment="1" applyProtection="1">
      <alignment horizontal="left" vertical="top" wrapText="1"/>
      <protection locked="0"/>
    </xf>
    <xf numFmtId="0" fontId="4" fillId="0" borderId="0" xfId="65" applyFont="1" applyAlignment="1" applyProtection="1">
      <alignment vertical="top"/>
      <protection locked="0"/>
    </xf>
    <xf numFmtId="1" fontId="4" fillId="0" borderId="0" xfId="65" applyNumberFormat="1" applyFont="1" applyAlignment="1" applyProtection="1">
      <alignment vertical="top" wrapText="1"/>
      <protection locked="0"/>
    </xf>
    <xf numFmtId="0" fontId="9" fillId="0" borderId="13" xfId="68" applyFont="1" applyBorder="1" applyAlignment="1">
      <alignment horizontal="centerContinuous" vertical="center" wrapText="1"/>
      <protection/>
    </xf>
    <xf numFmtId="0" fontId="9" fillId="0" borderId="15" xfId="68" applyFont="1" applyBorder="1" applyAlignment="1">
      <alignment horizontal="centerContinuous" vertical="center" wrapText="1"/>
      <protection/>
    </xf>
    <xf numFmtId="0" fontId="9" fillId="0" borderId="11" xfId="68" applyFont="1" applyBorder="1" applyAlignment="1">
      <alignment horizontal="centerContinuous" vertical="center" wrapText="1"/>
      <protection/>
    </xf>
    <xf numFmtId="0" fontId="9" fillId="33" borderId="13" xfId="68" applyFont="1" applyFill="1" applyBorder="1" applyAlignment="1">
      <alignment horizontal="centerContinuous" vertical="center" wrapText="1"/>
      <protection/>
    </xf>
    <xf numFmtId="0" fontId="9" fillId="33" borderId="11" xfId="68" applyFont="1" applyFill="1" applyBorder="1" applyAlignment="1">
      <alignment horizontal="centerContinuous" vertical="center" wrapText="1"/>
      <protection/>
    </xf>
    <xf numFmtId="1" fontId="10" fillId="33" borderId="12" xfId="68" applyNumberFormat="1" applyFont="1" applyFill="1" applyBorder="1" applyAlignment="1" applyProtection="1">
      <alignment vertical="center"/>
      <protection locked="0"/>
    </xf>
    <xf numFmtId="1" fontId="10" fillId="33" borderId="14" xfId="68" applyNumberFormat="1" applyFont="1" applyFill="1" applyBorder="1" applyAlignment="1" applyProtection="1">
      <alignment vertical="center"/>
      <protection locked="0"/>
    </xf>
    <xf numFmtId="1" fontId="10" fillId="33" borderId="16" xfId="68" applyNumberFormat="1" applyFont="1" applyFill="1" applyBorder="1" applyAlignment="1" applyProtection="1">
      <alignment vertical="center"/>
      <protection locked="0"/>
    </xf>
    <xf numFmtId="1" fontId="10" fillId="34" borderId="10" xfId="68" applyNumberFormat="1" applyFont="1" applyFill="1" applyBorder="1" applyAlignment="1" applyProtection="1">
      <alignment vertical="center"/>
      <protection locked="0"/>
    </xf>
    <xf numFmtId="0" fontId="9" fillId="0" borderId="13" xfId="68" applyFont="1" applyBorder="1" applyAlignment="1">
      <alignment horizontal="left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1" fontId="10" fillId="0" borderId="10" xfId="63" applyNumberFormat="1" applyFont="1" applyBorder="1" applyAlignment="1" applyProtection="1">
      <alignment vertical="center" wrapText="1"/>
      <protection/>
    </xf>
    <xf numFmtId="1" fontId="10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3" xfId="63" applyFont="1" applyBorder="1" applyAlignment="1" applyProtection="1">
      <alignment vertical="center" wrapText="1"/>
      <protection/>
    </xf>
    <xf numFmtId="1" fontId="10" fillId="33" borderId="14" xfId="63" applyNumberFormat="1" applyFont="1" applyFill="1" applyBorder="1" applyAlignment="1" applyProtection="1">
      <alignment vertical="center" wrapText="1"/>
      <protection/>
    </xf>
    <xf numFmtId="0" fontId="10" fillId="0" borderId="11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1" fontId="10" fillId="36" borderId="10" xfId="61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1" applyNumberFormat="1" applyFont="1" applyAlignment="1" applyProtection="1">
      <alignment horizontal="centerContinuous" vertical="center" wrapText="1"/>
      <protection/>
    </xf>
    <xf numFmtId="1" fontId="10" fillId="0" borderId="12" xfId="68" applyNumberFormat="1" applyFont="1" applyFill="1" applyBorder="1" applyAlignment="1" applyProtection="1">
      <alignment vertical="center"/>
      <protection locked="0"/>
    </xf>
    <xf numFmtId="3" fontId="10" fillId="0" borderId="0" xfId="68" applyNumberFormat="1" applyFont="1" applyBorder="1" applyProtection="1">
      <alignment/>
      <protection/>
    </xf>
    <xf numFmtId="0" fontId="9" fillId="0" borderId="12" xfId="68" applyFont="1" applyBorder="1" applyAlignment="1">
      <alignment horizontal="centerContinuous" vertical="center" wrapText="1"/>
      <protection/>
    </xf>
    <xf numFmtId="0" fontId="9" fillId="0" borderId="16" xfId="68" applyFont="1" applyBorder="1" applyAlignment="1">
      <alignment horizontal="centerContinuous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9" fillId="0" borderId="11" xfId="68" applyFont="1" applyBorder="1" applyAlignment="1">
      <alignment horizontal="center" vertical="center" wrapText="1"/>
      <protection/>
    </xf>
    <xf numFmtId="0" fontId="9" fillId="0" borderId="11" xfId="68" applyFont="1" applyFill="1" applyBorder="1" applyAlignment="1">
      <alignment horizontal="center" vertical="center" wrapText="1"/>
      <protection/>
    </xf>
    <xf numFmtId="0" fontId="9" fillId="0" borderId="23" xfId="68" applyFont="1" applyBorder="1" applyAlignment="1">
      <alignment horizontal="centerContinuous" vertical="center" wrapText="1"/>
      <protection/>
    </xf>
    <xf numFmtId="0" fontId="9" fillId="33" borderId="15" xfId="68" applyFont="1" applyFill="1" applyBorder="1" applyAlignment="1">
      <alignment horizontal="center" vertical="center" wrapText="1"/>
      <protection/>
    </xf>
    <xf numFmtId="0" fontId="9" fillId="0" borderId="18" xfId="68" applyFont="1" applyBorder="1" applyAlignment="1">
      <alignment horizontal="centerContinuous" vertical="center" wrapText="1"/>
      <protection/>
    </xf>
    <xf numFmtId="0" fontId="9" fillId="0" borderId="19" xfId="68" applyFont="1" applyBorder="1" applyAlignment="1">
      <alignment horizontal="center" vertical="center" wrapText="1"/>
      <protection/>
    </xf>
    <xf numFmtId="0" fontId="9" fillId="0" borderId="24" xfId="68" applyFont="1" applyBorder="1" applyAlignment="1">
      <alignment horizontal="centerContinuous" vertical="center" wrapText="1"/>
      <protection/>
    </xf>
    <xf numFmtId="0" fontId="9" fillId="0" borderId="25" xfId="68" applyFont="1" applyBorder="1" applyAlignment="1">
      <alignment horizontal="centerContinuous" vertical="center" wrapText="1"/>
      <protection/>
    </xf>
    <xf numFmtId="49" fontId="9" fillId="0" borderId="18" xfId="68" applyNumberFormat="1" applyFont="1" applyBorder="1" applyAlignment="1">
      <alignment horizontal="centerContinuous" vertical="center" wrapText="1"/>
      <protection/>
    </xf>
    <xf numFmtId="49" fontId="9" fillId="0" borderId="19" xfId="68" applyNumberFormat="1" applyFont="1" applyBorder="1" applyAlignment="1">
      <alignment horizontal="centerContinuous" vertical="center" wrapText="1"/>
      <protection/>
    </xf>
    <xf numFmtId="0" fontId="6" fillId="0" borderId="0" xfId="65" applyFont="1" applyBorder="1" applyAlignment="1" applyProtection="1">
      <alignment horizontal="left" vertical="top" wrapText="1"/>
      <protection locked="0"/>
    </xf>
    <xf numFmtId="0" fontId="6" fillId="0" borderId="0" xfId="65" applyFont="1" applyBorder="1" applyAlignment="1" applyProtection="1">
      <alignment horizontal="centerContinuous" vertical="top" wrapText="1"/>
      <protection locked="0"/>
    </xf>
    <xf numFmtId="0" fontId="6" fillId="0" borderId="0" xfId="65" applyFont="1" applyAlignment="1" applyProtection="1">
      <alignment horizontal="left" vertical="top" wrapText="1"/>
      <protection locked="0"/>
    </xf>
    <xf numFmtId="0" fontId="8" fillId="0" borderId="0" xfId="65" applyFont="1" applyBorder="1" applyAlignment="1" applyProtection="1">
      <alignment horizontal="centerContinuous" vertical="top" wrapText="1"/>
      <protection locked="0"/>
    </xf>
    <xf numFmtId="0" fontId="6" fillId="0" borderId="0" xfId="65" applyFont="1" applyAlignment="1" applyProtection="1">
      <alignment horizontal="center" vertical="top" wrapText="1"/>
      <protection locked="0"/>
    </xf>
    <xf numFmtId="0" fontId="8" fillId="0" borderId="0" xfId="65" applyFont="1" applyAlignment="1" applyProtection="1">
      <alignment horizontal="left" vertical="top"/>
      <protection locked="0"/>
    </xf>
    <xf numFmtId="0" fontId="6" fillId="0" borderId="0" xfId="65" applyFont="1" applyBorder="1" applyAlignment="1" applyProtection="1">
      <alignment horizontal="center" vertical="top"/>
      <protection locked="0"/>
    </xf>
    <xf numFmtId="0" fontId="6" fillId="0" borderId="0" xfId="66" applyFont="1" applyAlignment="1" applyProtection="1">
      <alignment wrapText="1"/>
      <protection locked="0"/>
    </xf>
    <xf numFmtId="0" fontId="6" fillId="0" borderId="26" xfId="65" applyFont="1" applyBorder="1" applyAlignment="1" applyProtection="1">
      <alignment horizontal="center" vertical="center"/>
      <protection/>
    </xf>
    <xf numFmtId="0" fontId="6" fillId="0" borderId="27" xfId="65" applyFont="1" applyBorder="1" applyAlignment="1" applyProtection="1">
      <alignment horizontal="center" vertical="top" wrapText="1"/>
      <protection/>
    </xf>
    <xf numFmtId="14" fontId="6" fillId="0" borderId="27" xfId="65" applyNumberFormat="1" applyFont="1" applyBorder="1" applyAlignment="1" applyProtection="1">
      <alignment horizontal="center" vertical="top" wrapText="1"/>
      <protection/>
    </xf>
    <xf numFmtId="49" fontId="6" fillId="0" borderId="27" xfId="65" applyNumberFormat="1" applyFont="1" applyBorder="1" applyAlignment="1" applyProtection="1">
      <alignment horizontal="center" vertical="center" wrapText="1"/>
      <protection/>
    </xf>
    <xf numFmtId="14" fontId="6" fillId="0" borderId="28" xfId="65" applyNumberFormat="1" applyFont="1" applyBorder="1" applyAlignment="1" applyProtection="1">
      <alignment horizontal="center" vertical="top" wrapText="1"/>
      <protection/>
    </xf>
    <xf numFmtId="0" fontId="6" fillId="0" borderId="29" xfId="65" applyFont="1" applyBorder="1" applyAlignment="1" applyProtection="1">
      <alignment horizontal="center" vertical="center" wrapText="1"/>
      <protection/>
    </xf>
    <xf numFmtId="0" fontId="6" fillId="0" borderId="10" xfId="65" applyFont="1" applyBorder="1" applyAlignment="1" applyProtection="1">
      <alignment horizontal="center" vertical="top" wrapText="1"/>
      <protection/>
    </xf>
    <xf numFmtId="49" fontId="6" fillId="0" borderId="10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0" fontId="8" fillId="0" borderId="10" xfId="65" applyFont="1" applyBorder="1" applyAlignment="1" applyProtection="1">
      <alignment vertical="top" wrapText="1"/>
      <protection/>
    </xf>
    <xf numFmtId="0" fontId="8" fillId="0" borderId="12" xfId="65" applyFont="1" applyBorder="1" applyAlignment="1" applyProtection="1">
      <alignment vertical="top" wrapText="1"/>
      <protection/>
    </xf>
    <xf numFmtId="49" fontId="6" fillId="33" borderId="18" xfId="65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8" fillId="0" borderId="10" xfId="65" applyFont="1" applyBorder="1" applyAlignment="1" applyProtection="1">
      <alignment horizontal="right" vertical="top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0" fontId="17" fillId="37" borderId="10" xfId="65" applyFont="1" applyFill="1" applyBorder="1" applyAlignment="1" applyProtection="1">
      <alignment vertical="top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1" fontId="7" fillId="0" borderId="12" xfId="65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1" fontId="8" fillId="0" borderId="10" xfId="65" applyNumberFormat="1" applyFont="1" applyBorder="1" applyAlignment="1" applyProtection="1">
      <alignment vertical="top" wrapText="1"/>
      <protection/>
    </xf>
    <xf numFmtId="1" fontId="17" fillId="37" borderId="10" xfId="65" applyNumberFormat="1" applyFont="1" applyFill="1" applyBorder="1" applyAlignment="1" applyProtection="1">
      <alignment vertical="top"/>
      <protection/>
    </xf>
    <xf numFmtId="1" fontId="3" fillId="0" borderId="18" xfId="65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5" applyNumberFormat="1" applyFont="1" applyBorder="1" applyAlignment="1" applyProtection="1">
      <alignment horizontal="right" vertical="top" wrapText="1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5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5" applyNumberFormat="1" applyFont="1" applyFill="1" applyBorder="1" applyAlignment="1" applyProtection="1">
      <alignment vertical="top"/>
      <protection/>
    </xf>
    <xf numFmtId="0" fontId="17" fillId="37" borderId="29" xfId="65" applyNumberFormat="1" applyFont="1" applyFill="1" applyBorder="1" applyAlignment="1" applyProtection="1">
      <alignment vertical="top" wrapText="1"/>
      <protection/>
    </xf>
    <xf numFmtId="49" fontId="3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0" xfId="65" applyNumberFormat="1" applyFont="1" applyBorder="1" applyAlignment="1" applyProtection="1">
      <alignment horizontal="right" vertical="top" wrapText="1"/>
      <protection/>
    </xf>
    <xf numFmtId="1" fontId="5" fillId="0" borderId="13" xfId="65" applyNumberFormat="1" applyFont="1" applyBorder="1" applyAlignment="1" applyProtection="1">
      <alignment horizontal="right" vertical="top" wrapText="1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8" fillId="0" borderId="30" xfId="65" applyNumberFormat="1" applyFont="1" applyBorder="1" applyAlignment="1" applyProtection="1">
      <alignment vertical="top" wrapText="1"/>
      <protection/>
    </xf>
    <xf numFmtId="1" fontId="8" fillId="0" borderId="31" xfId="65" applyNumberFormat="1" applyFont="1" applyBorder="1" applyAlignment="1" applyProtection="1">
      <alignment vertical="top" wrapText="1"/>
      <protection/>
    </xf>
    <xf numFmtId="1" fontId="4" fillId="0" borderId="23" xfId="65" applyNumberFormat="1" applyFont="1" applyBorder="1" applyAlignment="1" applyProtection="1">
      <alignment horizontal="right" vertical="top" wrapText="1"/>
      <protection/>
    </xf>
    <xf numFmtId="1" fontId="8" fillId="0" borderId="32" xfId="65" applyNumberFormat="1" applyFont="1" applyBorder="1" applyAlignment="1" applyProtection="1">
      <alignment vertical="top" wrapText="1"/>
      <protection/>
    </xf>
    <xf numFmtId="1" fontId="8" fillId="0" borderId="33" xfId="65" applyNumberFormat="1" applyFont="1" applyBorder="1" applyAlignment="1" applyProtection="1">
      <alignment vertical="top" wrapText="1"/>
      <protection/>
    </xf>
    <xf numFmtId="1" fontId="5" fillId="0" borderId="11" xfId="65" applyNumberFormat="1" applyFont="1" applyBorder="1" applyAlignment="1" applyProtection="1">
      <alignment horizontal="right" vertical="top" wrapText="1"/>
      <protection/>
    </xf>
    <xf numFmtId="1" fontId="5" fillId="33" borderId="10" xfId="65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5" applyNumberFormat="1" applyFont="1" applyBorder="1" applyAlignment="1" applyProtection="1">
      <alignment horizontal="right" vertical="top" wrapText="1"/>
      <protection/>
    </xf>
    <xf numFmtId="49" fontId="3" fillId="0" borderId="36" xfId="65" applyNumberFormat="1" applyFont="1" applyBorder="1" applyAlignment="1" applyProtection="1">
      <alignment horizontal="right" vertical="top" wrapText="1"/>
      <protection/>
    </xf>
    <xf numFmtId="1" fontId="3" fillId="0" borderId="36" xfId="65" applyNumberFormat="1" applyFont="1" applyBorder="1" applyAlignment="1" applyProtection="1">
      <alignment horizontal="right" vertical="top" wrapText="1"/>
      <protection/>
    </xf>
    <xf numFmtId="0" fontId="4" fillId="0" borderId="0" xfId="65" applyFont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/>
      <protection/>
    </xf>
    <xf numFmtId="0" fontId="9" fillId="0" borderId="10" xfId="67" applyFont="1" applyBorder="1" applyAlignment="1" applyProtection="1">
      <alignment horizontal="center" vertical="center" wrapText="1"/>
      <protection/>
    </xf>
    <xf numFmtId="0" fontId="9" fillId="0" borderId="16" xfId="67" applyFont="1" applyBorder="1" applyAlignment="1" applyProtection="1">
      <alignment horizontal="center" vertical="center" wrapText="1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9" fillId="0" borderId="11" xfId="67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vertical="center" wrapText="1"/>
      <protection/>
    </xf>
    <xf numFmtId="0" fontId="10" fillId="0" borderId="10" xfId="67" applyFont="1" applyFill="1" applyBorder="1" applyProtection="1">
      <alignment/>
      <protection/>
    </xf>
    <xf numFmtId="0" fontId="10" fillId="0" borderId="10" xfId="67" applyFont="1" applyBorder="1" applyAlignment="1" applyProtection="1">
      <alignment vertical="center" wrapText="1"/>
      <protection/>
    </xf>
    <xf numFmtId="3" fontId="10" fillId="0" borderId="10" xfId="67" applyNumberFormat="1" applyFont="1" applyBorder="1" applyAlignment="1" applyProtection="1">
      <alignment horizontal="center" vertical="center"/>
      <protection/>
    </xf>
    <xf numFmtId="0" fontId="10" fillId="0" borderId="10" xfId="67" applyFont="1" applyFill="1" applyBorder="1" applyAlignment="1" applyProtection="1">
      <alignment vertical="center" wrapText="1"/>
      <protection/>
    </xf>
    <xf numFmtId="0" fontId="11" fillId="0" borderId="10" xfId="67" applyFont="1" applyBorder="1" applyAlignment="1" applyProtection="1">
      <alignment horizontal="right"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0" fillId="0" borderId="10" xfId="67" applyFont="1" applyBorder="1" applyAlignment="1" applyProtection="1">
      <alignment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0" fontId="11" fillId="0" borderId="16" xfId="67" applyFont="1" applyBorder="1" applyAlignment="1" applyProtection="1">
      <alignment horizont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0" fillId="0" borderId="29" xfId="67" applyFont="1" applyBorder="1" applyAlignment="1" applyProtection="1">
      <alignment vertical="center" wrapText="1"/>
      <protection/>
    </xf>
    <xf numFmtId="49" fontId="10" fillId="0" borderId="16" xfId="67" applyNumberFormat="1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0" fontId="9" fillId="0" borderId="12" xfId="67" applyFont="1" applyBorder="1" applyAlignment="1" applyProtection="1">
      <alignment vertic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0" fillId="0" borderId="0" xfId="67" applyFont="1" applyBorder="1" applyAlignment="1" applyProtection="1">
      <alignment wrapText="1"/>
      <protection/>
    </xf>
    <xf numFmtId="1" fontId="10" fillId="0" borderId="10" xfId="67" applyNumberFormat="1" applyFont="1" applyBorder="1" applyAlignment="1" applyProtection="1">
      <alignment vertical="center"/>
      <protection/>
    </xf>
    <xf numFmtId="1" fontId="8" fillId="38" borderId="17" xfId="65" applyNumberFormat="1" applyFont="1" applyFill="1" applyBorder="1" applyAlignment="1" applyProtection="1">
      <alignment vertical="top" wrapText="1"/>
      <protection locked="0"/>
    </xf>
    <xf numFmtId="1" fontId="8" fillId="38" borderId="12" xfId="65" applyNumberFormat="1" applyFont="1" applyFill="1" applyBorder="1" applyAlignment="1" applyProtection="1">
      <alignment vertical="top" wrapText="1"/>
      <protection locked="0"/>
    </xf>
    <xf numFmtId="0" fontId="10" fillId="0" borderId="0" xfId="66" applyFont="1" applyAlignment="1" applyProtection="1">
      <alignment wrapText="1"/>
      <protection locked="0"/>
    </xf>
    <xf numFmtId="0" fontId="10" fillId="0" borderId="0" xfId="66" applyFont="1" applyFill="1" applyAlignment="1" applyProtection="1">
      <alignment wrapText="1"/>
      <protection locked="0"/>
    </xf>
    <xf numFmtId="0" fontId="9" fillId="0" borderId="0" xfId="66" applyFont="1" applyBorder="1" applyAlignment="1" applyProtection="1">
      <alignment horizontal="centerContinuous" vertical="center" wrapText="1"/>
      <protection locked="0"/>
    </xf>
    <xf numFmtId="0" fontId="9" fillId="0" borderId="0" xfId="66" applyFont="1" applyFill="1" applyBorder="1" applyAlignment="1" applyProtection="1">
      <alignment horizontal="centerContinuous" vertical="center" wrapText="1"/>
      <protection locked="0"/>
    </xf>
    <xf numFmtId="1" fontId="10" fillId="0" borderId="0" xfId="66" applyNumberFormat="1" applyFont="1" applyBorder="1" applyAlignment="1" applyProtection="1">
      <alignment wrapText="1"/>
      <protection/>
    </xf>
    <xf numFmtId="0" fontId="10" fillId="0" borderId="0" xfId="66" applyFont="1" applyAlignment="1" applyProtection="1">
      <alignment horizontal="centerContinuous" wrapText="1"/>
      <protection/>
    </xf>
    <xf numFmtId="0" fontId="10" fillId="0" borderId="0" xfId="66" applyFont="1" applyAlignment="1" applyProtection="1">
      <alignment horizontal="center" wrapText="1"/>
      <protection/>
    </xf>
    <xf numFmtId="0" fontId="9" fillId="0" borderId="0" xfId="66" applyFont="1" applyAlignment="1" applyProtection="1">
      <alignment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14" fontId="9" fillId="0" borderId="10" xfId="66" applyNumberFormat="1" applyFont="1" applyFill="1" applyBorder="1" applyAlignment="1" applyProtection="1">
      <alignment horizontal="center" vertical="center" wrapText="1"/>
      <protection/>
    </xf>
    <xf numFmtId="0" fontId="10" fillId="0" borderId="0" xfId="66" applyFont="1" applyBorder="1" applyAlignment="1" applyProtection="1">
      <alignment horizontal="center" wrapText="1"/>
      <protection/>
    </xf>
    <xf numFmtId="49" fontId="9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0" fontId="10" fillId="0" borderId="10" xfId="66" applyFont="1" applyFill="1" applyBorder="1" applyAlignment="1" applyProtection="1">
      <alignment wrapText="1"/>
      <protection/>
    </xf>
    <xf numFmtId="49" fontId="10" fillId="0" borderId="10" xfId="66" applyNumberFormat="1" applyFont="1" applyFill="1" applyBorder="1" applyAlignment="1" applyProtection="1">
      <alignment horizontal="center" wrapText="1"/>
      <protection/>
    </xf>
    <xf numFmtId="0" fontId="9" fillId="0" borderId="10" xfId="66" applyFont="1" applyBorder="1" applyAlignment="1" applyProtection="1">
      <alignment horizontal="right" wrapText="1"/>
      <protection/>
    </xf>
    <xf numFmtId="49" fontId="9" fillId="0" borderId="10" xfId="66" applyNumberFormat="1" applyFont="1" applyBorder="1" applyAlignment="1" applyProtection="1">
      <alignment horizontal="center"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1" fontId="10" fillId="0" borderId="10" xfId="66" applyNumberFormat="1" applyFont="1" applyFill="1" applyBorder="1" applyAlignment="1" applyProtection="1">
      <alignment wrapText="1"/>
      <protection/>
    </xf>
    <xf numFmtId="0" fontId="9" fillId="0" borderId="10" xfId="66" applyFont="1" applyBorder="1" applyAlignment="1" applyProtection="1">
      <alignment wrapText="1"/>
      <protection/>
    </xf>
    <xf numFmtId="49" fontId="10" fillId="0" borderId="0" xfId="66" applyNumberFormat="1" applyFont="1" applyBorder="1" applyAlignment="1" applyProtection="1">
      <alignment wrapText="1"/>
      <protection/>
    </xf>
    <xf numFmtId="1" fontId="10" fillId="0" borderId="0" xfId="66" applyNumberFormat="1" applyFont="1" applyFill="1" applyBorder="1" applyAlignment="1" applyProtection="1">
      <alignment wrapText="1"/>
      <protection/>
    </xf>
    <xf numFmtId="0" fontId="9" fillId="0" borderId="0" xfId="66" applyFont="1" applyAlignment="1" applyProtection="1">
      <alignment horizontal="center"/>
      <protection/>
    </xf>
    <xf numFmtId="1" fontId="10" fillId="0" borderId="10" xfId="68" applyNumberFormat="1" applyFont="1" applyFill="1" applyBorder="1" applyAlignment="1" applyProtection="1">
      <alignment vertical="center"/>
      <protection/>
    </xf>
    <xf numFmtId="1" fontId="10" fillId="0" borderId="12" xfId="68" applyNumberFormat="1" applyFont="1" applyFill="1" applyBorder="1" applyAlignment="1" applyProtection="1">
      <alignment vertical="center"/>
      <protection/>
    </xf>
    <xf numFmtId="0" fontId="9" fillId="0" borderId="0" xfId="68" applyFont="1" applyBorder="1" applyAlignment="1" applyProtection="1">
      <alignment vertical="center" wrapText="1"/>
      <protection locked="0"/>
    </xf>
    <xf numFmtId="49" fontId="9" fillId="0" borderId="0" xfId="68" applyNumberFormat="1" applyFont="1" applyBorder="1" applyAlignment="1" applyProtection="1">
      <alignment horizontal="center" vertical="center" wrapText="1"/>
      <protection locked="0"/>
    </xf>
    <xf numFmtId="0" fontId="10" fillId="0" borderId="0" xfId="68" applyFont="1" applyBorder="1" applyProtection="1">
      <alignment/>
      <protection locked="0"/>
    </xf>
    <xf numFmtId="0" fontId="10" fillId="0" borderId="0" xfId="64" applyFont="1" applyProtection="1">
      <alignment/>
      <protection locked="0"/>
    </xf>
    <xf numFmtId="0" fontId="9" fillId="0" borderId="0" xfId="63" applyFont="1" applyAlignment="1" applyProtection="1">
      <alignment horizontal="centerContinuous"/>
      <protection locked="0"/>
    </xf>
    <xf numFmtId="0" fontId="10" fillId="0" borderId="0" xfId="63" applyFont="1" applyProtection="1">
      <alignment/>
      <protection locked="0"/>
    </xf>
    <xf numFmtId="0" fontId="10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vertical="center" wrapText="1"/>
      <protection locked="0"/>
    </xf>
    <xf numFmtId="0" fontId="9" fillId="0" borderId="0" xfId="63" applyFont="1" applyProtection="1">
      <alignment/>
      <protection locked="0"/>
    </xf>
    <xf numFmtId="0" fontId="10" fillId="0" borderId="0" xfId="63" applyFont="1" applyAlignment="1" applyProtection="1">
      <alignment/>
      <protection locked="0"/>
    </xf>
    <xf numFmtId="0" fontId="9" fillId="0" borderId="0" xfId="63" applyFont="1" applyBorder="1" applyAlignment="1" applyProtection="1">
      <alignment horizontal="centerContinuous"/>
      <protection locked="0"/>
    </xf>
    <xf numFmtId="0" fontId="9" fillId="0" borderId="10" xfId="63" applyFont="1" applyBorder="1" applyAlignment="1" applyProtection="1">
      <alignment horizontal="centerContinuous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Continuous"/>
      <protection/>
    </xf>
    <xf numFmtId="0" fontId="9" fillId="0" borderId="10" xfId="63" applyFont="1" applyBorder="1" applyAlignment="1" applyProtection="1">
      <alignment horizontal="center"/>
      <protection/>
    </xf>
    <xf numFmtId="0" fontId="9" fillId="0" borderId="10" xfId="63" applyFont="1" applyBorder="1" applyAlignment="1" applyProtection="1">
      <alignment wrapText="1"/>
      <protection/>
    </xf>
    <xf numFmtId="0" fontId="9" fillId="0" borderId="10" xfId="63" applyFont="1" applyBorder="1" applyAlignment="1" applyProtection="1">
      <alignment vertical="justify" wrapText="1"/>
      <protection/>
    </xf>
    <xf numFmtId="49" fontId="9" fillId="33" borderId="10" xfId="63" applyNumberFormat="1" applyFont="1" applyFill="1" applyBorder="1" applyAlignment="1" applyProtection="1">
      <alignment vertical="justify" wrapText="1"/>
      <protection/>
    </xf>
    <xf numFmtId="0" fontId="10" fillId="33" borderId="10" xfId="63" applyFont="1" applyFill="1" applyBorder="1" applyAlignment="1" applyProtection="1">
      <alignment horizontal="left" vertical="center" wrapText="1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right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Protection="1">
      <alignment/>
      <protection/>
    </xf>
    <xf numFmtId="0" fontId="9" fillId="0" borderId="10" xfId="63" applyFont="1" applyBorder="1" applyAlignment="1" applyProtection="1">
      <alignment horizontal="left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49" fontId="11" fillId="0" borderId="13" xfId="63" applyNumberFormat="1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vertical="justify" wrapText="1"/>
      <protection/>
    </xf>
    <xf numFmtId="49" fontId="10" fillId="33" borderId="12" xfId="63" applyNumberFormat="1" applyFont="1" applyFill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vertical="justify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vertical="justify"/>
      <protection/>
    </xf>
    <xf numFmtId="1" fontId="10" fillId="33" borderId="16" xfId="63" applyNumberFormat="1" applyFont="1" applyFill="1" applyBorder="1" applyAlignment="1" applyProtection="1">
      <alignment horizontal="center" vertical="center" wrapText="1"/>
      <protection/>
    </xf>
    <xf numFmtId="1" fontId="10" fillId="0" borderId="0" xfId="63" applyNumberFormat="1" applyFont="1" applyAlignment="1" applyProtection="1">
      <alignment vertical="center" wrapText="1"/>
      <protection locked="0"/>
    </xf>
    <xf numFmtId="1" fontId="10" fillId="0" borderId="0" xfId="63" applyNumberFormat="1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49" fontId="10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0" applyFont="1" applyProtection="1">
      <alignment/>
      <protection locked="0"/>
    </xf>
    <xf numFmtId="49" fontId="10" fillId="0" borderId="0" xfId="64" applyNumberFormat="1" applyFont="1" applyProtection="1">
      <alignment/>
      <protection locked="0"/>
    </xf>
    <xf numFmtId="0" fontId="9" fillId="0" borderId="12" xfId="60" applyFont="1" applyBorder="1" applyAlignment="1" applyProtection="1">
      <alignment horizontal="centerContinuous" vertical="center" wrapText="1"/>
      <protection/>
    </xf>
    <xf numFmtId="49" fontId="9" fillId="0" borderId="13" xfId="60" applyNumberFormat="1" applyFont="1" applyBorder="1" applyAlignment="1" applyProtection="1">
      <alignment horizontal="center" vertical="center" wrapText="1"/>
      <protection/>
    </xf>
    <xf numFmtId="1" fontId="9" fillId="0" borderId="16" xfId="60" applyNumberFormat="1" applyFont="1" applyBorder="1" applyAlignment="1" applyProtection="1">
      <alignment horizontal="centerContinuous" vertical="center" wrapText="1"/>
      <protection/>
    </xf>
    <xf numFmtId="49" fontId="9" fillId="0" borderId="11" xfId="60" applyNumberFormat="1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49" fontId="9" fillId="0" borderId="1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49" fontId="9" fillId="0" borderId="0" xfId="60" applyNumberFormat="1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0" fontId="9" fillId="0" borderId="16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right"/>
      <protection/>
    </xf>
    <xf numFmtId="0" fontId="10" fillId="0" borderId="10" xfId="60" applyFont="1" applyBorder="1" applyAlignment="1" applyProtection="1">
      <alignment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 quotePrefix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center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horizontal="center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1" fontId="10" fillId="0" borderId="0" xfId="63" applyNumberFormat="1" applyFont="1" applyBorder="1" applyAlignment="1" applyProtection="1">
      <alignment vertical="justify" wrapText="1"/>
      <protection locked="0"/>
    </xf>
    <xf numFmtId="0" fontId="10" fillId="0" borderId="0" xfId="61" applyFont="1" applyAlignment="1" applyProtection="1">
      <alignment vertical="center" wrapText="1"/>
      <protection locked="0"/>
    </xf>
    <xf numFmtId="49" fontId="10" fillId="0" borderId="0" xfId="61" applyNumberFormat="1" applyFont="1" applyAlignment="1" applyProtection="1">
      <alignment vertical="center" wrapText="1"/>
      <protection locked="0"/>
    </xf>
    <xf numFmtId="0" fontId="9" fillId="0" borderId="0" xfId="61" applyFont="1" applyAlignment="1" applyProtection="1">
      <alignment vertical="center" wrapText="1"/>
      <protection locked="0"/>
    </xf>
    <xf numFmtId="0" fontId="9" fillId="0" borderId="0" xfId="61" applyFont="1" applyAlignment="1" applyProtection="1">
      <alignment horizontal="centerContinuous" vertical="center" wrapText="1"/>
      <protection locked="0"/>
    </xf>
    <xf numFmtId="0" fontId="9" fillId="0" borderId="0" xfId="61" applyFont="1" applyAlignment="1" applyProtection="1">
      <alignment horizontal="center" vertical="center" wrapText="1"/>
      <protection locked="0"/>
    </xf>
    <xf numFmtId="0" fontId="9" fillId="0" borderId="0" xfId="61" applyFont="1" applyProtection="1">
      <alignment/>
      <protection locked="0"/>
    </xf>
    <xf numFmtId="1" fontId="10" fillId="0" borderId="0" xfId="61" applyNumberFormat="1" applyFont="1" applyAlignment="1" applyProtection="1">
      <alignment horizontal="centerContinuous" vertical="center" wrapText="1"/>
      <protection/>
    </xf>
    <xf numFmtId="1" fontId="10" fillId="0" borderId="0" xfId="61" applyNumberFormat="1" applyFont="1" applyAlignment="1" applyProtection="1">
      <alignment vertical="center" wrapText="1"/>
      <protection locked="0"/>
    </xf>
    <xf numFmtId="0" fontId="9" fillId="0" borderId="0" xfId="67" applyFont="1" applyBorder="1" applyAlignment="1" applyProtection="1">
      <alignment wrapText="1"/>
      <protection locked="0"/>
    </xf>
    <xf numFmtId="1" fontId="10" fillId="0" borderId="0" xfId="67" applyNumberFormat="1" applyFont="1" applyBorder="1" applyProtection="1">
      <alignment/>
      <protection locked="0"/>
    </xf>
    <xf numFmtId="0" fontId="9" fillId="0" borderId="0" xfId="67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1" fontId="4" fillId="0" borderId="10" xfId="62" applyNumberFormat="1" applyFont="1" applyBorder="1" applyAlignment="1">
      <alignment horizontal="right" vertical="center" wrapText="1"/>
      <protection/>
    </xf>
    <xf numFmtId="1" fontId="9" fillId="35" borderId="10" xfId="67" applyNumberFormat="1" applyFont="1" applyFill="1" applyBorder="1" applyAlignment="1" applyProtection="1">
      <alignment vertical="center"/>
      <protection locked="0"/>
    </xf>
    <xf numFmtId="0" fontId="8" fillId="0" borderId="0" xfId="65" applyFont="1" applyBorder="1" applyAlignment="1" applyProtection="1">
      <alignment vertical="top"/>
      <protection locked="0"/>
    </xf>
    <xf numFmtId="49" fontId="6" fillId="0" borderId="0" xfId="65" applyNumberFormat="1" applyFont="1" applyBorder="1" applyAlignment="1" applyProtection="1">
      <alignment vertical="top" wrapText="1"/>
      <protection locked="0"/>
    </xf>
    <xf numFmtId="1" fontId="8" fillId="0" borderId="0" xfId="65" applyNumberFormat="1" applyFont="1" applyBorder="1" applyAlignment="1" applyProtection="1">
      <alignment vertical="top" wrapText="1"/>
      <protection locked="0"/>
    </xf>
    <xf numFmtId="1" fontId="10" fillId="0" borderId="10" xfId="61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5" applyFont="1" applyFill="1" applyAlignment="1" applyProtection="1">
      <alignment horizontal="right" vertical="top" wrapText="1"/>
      <protection locked="0"/>
    </xf>
    <xf numFmtId="1" fontId="9" fillId="0" borderId="10" xfId="63" applyNumberFormat="1" applyFont="1" applyBorder="1" applyAlignment="1" applyProtection="1">
      <alignment vertical="center" wrapText="1"/>
      <protection/>
    </xf>
    <xf numFmtId="1" fontId="8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4" applyNumberFormat="1" applyFont="1" applyFill="1" applyBorder="1" applyAlignment="1" applyProtection="1">
      <alignment horizontal="center"/>
      <protection locked="0"/>
    </xf>
    <xf numFmtId="1" fontId="4" fillId="34" borderId="10" xfId="62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2" applyNumberFormat="1" applyFont="1" applyBorder="1" applyAlignment="1" applyProtection="1">
      <alignment horizontal="right" vertical="center" wrapText="1"/>
      <protection/>
    </xf>
    <xf numFmtId="1" fontId="4" fillId="0" borderId="10" xfId="62" applyNumberFormat="1" applyFont="1" applyFill="1" applyBorder="1" applyAlignment="1" applyProtection="1">
      <alignment horizontal="right" vertical="center" wrapText="1"/>
      <protection/>
    </xf>
    <xf numFmtId="0" fontId="16" fillId="37" borderId="10" xfId="65" applyFont="1" applyFill="1" applyBorder="1" applyAlignment="1" applyProtection="1">
      <alignment horizontal="left" vertical="top" wrapText="1"/>
      <protection/>
    </xf>
    <xf numFmtId="1" fontId="16" fillId="37" borderId="10" xfId="65" applyNumberFormat="1" applyFont="1" applyFill="1" applyBorder="1" applyAlignment="1" applyProtection="1">
      <alignment vertical="top" wrapText="1"/>
      <protection/>
    </xf>
    <xf numFmtId="0" fontId="16" fillId="37" borderId="37" xfId="65" applyFont="1" applyFill="1" applyBorder="1" applyAlignment="1" applyProtection="1">
      <alignment horizontal="left" vertical="top" wrapText="1"/>
      <protection/>
    </xf>
    <xf numFmtId="0" fontId="16" fillId="37" borderId="29" xfId="65" applyFont="1" applyFill="1" applyBorder="1" applyAlignment="1" applyProtection="1">
      <alignment vertical="top" wrapText="1"/>
      <protection/>
    </xf>
    <xf numFmtId="0" fontId="16" fillId="37" borderId="38" xfId="65" applyFont="1" applyFill="1" applyBorder="1" applyAlignment="1" applyProtection="1">
      <alignment vertical="top" wrapText="1"/>
      <protection/>
    </xf>
    <xf numFmtId="49" fontId="16" fillId="37" borderId="36" xfId="65" applyNumberFormat="1" applyFont="1" applyFill="1" applyBorder="1" applyAlignment="1" applyProtection="1">
      <alignment vertical="center" wrapText="1"/>
      <protection/>
    </xf>
    <xf numFmtId="0" fontId="16" fillId="37" borderId="10" xfId="65" applyFont="1" applyFill="1" applyBorder="1" applyAlignment="1" applyProtection="1">
      <alignment vertical="top" wrapText="1"/>
      <protection/>
    </xf>
    <xf numFmtId="0" fontId="3" fillId="0" borderId="0" xfId="62" applyNumberFormat="1" applyFont="1" applyAlignment="1" applyProtection="1">
      <alignment horizontal="center" vertical="center" wrapText="1"/>
      <protection locked="0"/>
    </xf>
    <xf numFmtId="49" fontId="3" fillId="0" borderId="0" xfId="62" applyNumberFormat="1" applyFont="1" applyProtection="1">
      <alignment/>
      <protection locked="0"/>
    </xf>
    <xf numFmtId="0" fontId="10" fillId="0" borderId="10" xfId="63" applyFont="1" applyBorder="1" applyAlignment="1" applyProtection="1">
      <alignment/>
      <protection/>
    </xf>
    <xf numFmtId="49" fontId="10" fillId="0" borderId="10" xfId="63" applyNumberFormat="1" applyFont="1" applyBorder="1" applyAlignment="1" applyProtection="1">
      <alignment horizontal="center" vertical="center"/>
      <protection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4" borderId="10" xfId="63" applyNumberFormat="1" applyFont="1" applyFill="1" applyBorder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left" vertical="center" wrapText="1"/>
      <protection locked="0"/>
    </xf>
    <xf numFmtId="3" fontId="9" fillId="0" borderId="16" xfId="67" applyNumberFormat="1" applyFont="1" applyFill="1" applyBorder="1" applyAlignment="1" applyProtection="1">
      <alignment vertical="center"/>
      <protection/>
    </xf>
    <xf numFmtId="0" fontId="8" fillId="0" borderId="10" xfId="65" applyFont="1" applyBorder="1" applyAlignment="1" applyProtection="1">
      <alignment vertical="top"/>
      <protection locked="0"/>
    </xf>
    <xf numFmtId="0" fontId="6" fillId="0" borderId="10" xfId="65" applyFont="1" applyBorder="1" applyAlignment="1" applyProtection="1">
      <alignment horizontal="left" vertical="top" wrapText="1"/>
      <protection locked="0"/>
    </xf>
    <xf numFmtId="0" fontId="9" fillId="0" borderId="0" xfId="67" applyFont="1" applyBorder="1" applyAlignment="1" applyProtection="1">
      <alignment horizontal="centerContinuous" vertical="center" wrapText="1"/>
      <protection/>
    </xf>
    <xf numFmtId="0" fontId="10" fillId="0" borderId="0" xfId="67" applyFont="1" applyBorder="1" applyAlignment="1" applyProtection="1">
      <alignment horizontal="centerContinuous"/>
      <protection/>
    </xf>
    <xf numFmtId="0" fontId="10" fillId="0" borderId="35" xfId="67" applyFont="1" applyBorder="1" applyAlignment="1" applyProtection="1">
      <alignment horizontal="centerContinuous"/>
      <protection/>
    </xf>
    <xf numFmtId="0" fontId="10" fillId="0" borderId="0" xfId="67" applyFont="1" applyAlignment="1" applyProtection="1">
      <alignment horizontal="centerContinuous" wrapText="1"/>
      <protection/>
    </xf>
    <xf numFmtId="0" fontId="9" fillId="0" borderId="0" xfId="65" applyFont="1" applyBorder="1" applyAlignment="1" applyProtection="1">
      <alignment vertical="top" wrapText="1"/>
      <protection/>
    </xf>
    <xf numFmtId="0" fontId="9" fillId="0" borderId="0" xfId="66" applyFont="1" applyBorder="1" applyAlignment="1" applyProtection="1">
      <alignment horizontal="centerContinuous" vertical="center" wrapText="1"/>
      <protection/>
    </xf>
    <xf numFmtId="0" fontId="9" fillId="0" borderId="0" xfId="66" applyFont="1" applyFill="1" applyBorder="1" applyAlignment="1" applyProtection="1">
      <alignment horizontal="centerContinuous" vertical="center" wrapText="1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9" fillId="0" borderId="0" xfId="65" applyFont="1" applyBorder="1" applyAlignment="1" applyProtection="1">
      <alignment vertical="top"/>
      <protection/>
    </xf>
    <xf numFmtId="0" fontId="9" fillId="0" borderId="0" xfId="65" applyFont="1" applyFill="1" applyBorder="1" applyAlignment="1" applyProtection="1">
      <alignment vertical="top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9" fillId="0" borderId="0" xfId="68" applyFont="1" applyAlignment="1" applyProtection="1">
      <alignment horizontal="centerContinuous"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Alignment="1" applyProtection="1">
      <alignment horizontal="centerContinuous"/>
      <protection/>
    </xf>
    <xf numFmtId="0" fontId="10" fillId="0" borderId="0" xfId="68" applyFont="1" applyProtection="1">
      <alignment/>
      <protection/>
    </xf>
    <xf numFmtId="0" fontId="8" fillId="0" borderId="0" xfId="68" applyFont="1" applyAlignment="1" applyProtection="1">
      <alignment horizontal="left"/>
      <protection/>
    </xf>
    <xf numFmtId="0" fontId="9" fillId="0" borderId="0" xfId="68" applyFont="1" applyBorder="1" applyAlignment="1" applyProtection="1">
      <alignment horizontal="left" vertical="top" wrapText="1"/>
      <protection/>
    </xf>
    <xf numFmtId="0" fontId="9" fillId="0" borderId="0" xfId="68" applyFont="1" applyProtection="1">
      <alignment/>
      <protection/>
    </xf>
    <xf numFmtId="0" fontId="9" fillId="0" borderId="0" xfId="66" applyFont="1" applyAlignment="1" applyProtection="1">
      <alignment horizontal="right" wrapText="1"/>
      <protection/>
    </xf>
    <xf numFmtId="0" fontId="9" fillId="0" borderId="0" xfId="63" applyFont="1" applyAlignment="1" applyProtection="1">
      <alignment horizontal="left"/>
      <protection/>
    </xf>
    <xf numFmtId="0" fontId="9" fillId="0" borderId="0" xfId="63" applyFont="1" applyAlignment="1" applyProtection="1">
      <alignment horizontal="center"/>
      <protection/>
    </xf>
    <xf numFmtId="0" fontId="4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Border="1" applyAlignment="1" applyProtection="1">
      <alignment horizontal="center" vertical="justify" wrapText="1"/>
      <protection/>
    </xf>
    <xf numFmtId="0" fontId="10" fillId="0" borderId="0" xfId="63" applyFont="1" applyProtection="1">
      <alignment/>
      <protection/>
    </xf>
    <xf numFmtId="0" fontId="9" fillId="0" borderId="0" xfId="63" applyFont="1" applyBorder="1" applyAlignment="1" applyProtection="1">
      <alignment vertical="justify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9" fillId="0" borderId="0" xfId="60" applyFont="1" applyAlignment="1" applyProtection="1">
      <alignment horizontal="center" vertical="center"/>
      <protection/>
    </xf>
    <xf numFmtId="49" fontId="9" fillId="0" borderId="0" xfId="60" applyNumberFormat="1" applyFont="1" applyAlignment="1" applyProtection="1">
      <alignment horizontal="center" vertical="center"/>
      <protection/>
    </xf>
    <xf numFmtId="1" fontId="9" fillId="0" borderId="0" xfId="60" applyNumberFormat="1" applyFont="1" applyAlignment="1" applyProtection="1">
      <alignment horizontal="center" vertical="center"/>
      <protection/>
    </xf>
    <xf numFmtId="0" fontId="9" fillId="0" borderId="0" xfId="63" applyFont="1" applyAlignment="1" applyProtection="1">
      <alignment horizontal="left" vertical="justify"/>
      <protection/>
    </xf>
    <xf numFmtId="1" fontId="9" fillId="0" borderId="0" xfId="63" applyNumberFormat="1" applyFont="1" applyBorder="1" applyAlignment="1" applyProtection="1">
      <alignment vertical="justify" wrapText="1"/>
      <protection/>
    </xf>
    <xf numFmtId="0" fontId="9" fillId="0" borderId="0" xfId="60" applyFont="1" applyAlignment="1" applyProtection="1">
      <alignment horizontal="left" vertical="center" wrapText="1"/>
      <protection/>
    </xf>
    <xf numFmtId="49" fontId="9" fillId="0" borderId="0" xfId="60" applyNumberFormat="1" applyFont="1" applyAlignment="1" applyProtection="1">
      <alignment horizontal="left" vertical="center" wrapText="1"/>
      <protection/>
    </xf>
    <xf numFmtId="1" fontId="10" fillId="0" borderId="0" xfId="60" applyNumberFormat="1" applyFont="1" applyAlignment="1" applyProtection="1">
      <alignment horizontal="left" vertical="center" wrapText="1"/>
      <protection/>
    </xf>
    <xf numFmtId="0" fontId="9" fillId="0" borderId="0" xfId="60" applyFont="1" applyProtection="1">
      <alignment/>
      <protection/>
    </xf>
    <xf numFmtId="0" fontId="9" fillId="0" borderId="0" xfId="63" applyFont="1" applyAlignment="1" applyProtection="1">
      <alignment vertical="justify"/>
      <protection/>
    </xf>
    <xf numFmtId="0" fontId="8" fillId="0" borderId="0" xfId="63" applyFont="1" applyAlignment="1" applyProtection="1">
      <alignment horizontal="left"/>
      <protection/>
    </xf>
    <xf numFmtId="0" fontId="9" fillId="0" borderId="0" xfId="63" applyFont="1" applyBorder="1" applyAlignment="1" applyProtection="1">
      <alignment vertical="justify"/>
      <protection/>
    </xf>
    <xf numFmtId="49" fontId="9" fillId="0" borderId="0" xfId="63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5" applyNumberFormat="1" applyFont="1" applyBorder="1" applyAlignment="1" applyProtection="1">
      <alignment horizontal="left" vertical="top" wrapText="1"/>
      <protection locked="0"/>
    </xf>
    <xf numFmtId="166" fontId="9" fillId="0" borderId="0" xfId="65" applyNumberFormat="1" applyFont="1" applyBorder="1" applyAlignment="1" applyProtection="1">
      <alignment horizontal="left" vertical="top"/>
      <protection/>
    </xf>
    <xf numFmtId="0" fontId="4" fillId="0" borderId="0" xfId="62" applyFont="1" applyAlignment="1">
      <alignment horizontal="left" vertical="center" wrapText="1"/>
      <protection/>
    </xf>
    <xf numFmtId="49" fontId="4" fillId="0" borderId="0" xfId="62" applyNumberFormat="1" applyFont="1" applyAlignment="1">
      <alignment horizontal="left" vertical="center" wrapText="1"/>
      <protection/>
    </xf>
    <xf numFmtId="0" fontId="4" fillId="0" borderId="0" xfId="64" applyFont="1">
      <alignment/>
      <protection/>
    </xf>
    <xf numFmtId="0" fontId="4" fillId="0" borderId="0" xfId="63" applyNumberFormat="1" applyFont="1" applyAlignment="1">
      <alignment horizontal="center"/>
      <protection/>
    </xf>
    <xf numFmtId="0" fontId="4" fillId="0" borderId="0" xfId="63" applyFont="1" applyAlignment="1" applyProtection="1">
      <alignment horizontal="center"/>
      <protection locked="0"/>
    </xf>
    <xf numFmtId="0" fontId="4" fillId="0" borderId="0" xfId="63" applyFont="1" applyAlignment="1">
      <alignment horizontal="center"/>
      <protection/>
    </xf>
    <xf numFmtId="0" fontId="4" fillId="0" borderId="0" xfId="64" applyFont="1" applyAlignment="1">
      <alignment/>
      <protection/>
    </xf>
    <xf numFmtId="0" fontId="3" fillId="0" borderId="0" xfId="64" applyFont="1" applyBorder="1">
      <alignment/>
      <protection/>
    </xf>
    <xf numFmtId="0" fontId="3" fillId="0" borderId="0" xfId="64" applyFont="1">
      <alignment/>
      <protection/>
    </xf>
    <xf numFmtId="0" fontId="4" fillId="0" borderId="0" xfId="64" applyFont="1" applyProtection="1">
      <alignment/>
      <protection/>
    </xf>
    <xf numFmtId="0" fontId="4" fillId="0" borderId="0" xfId="62" applyFont="1">
      <alignment/>
      <protection/>
    </xf>
    <xf numFmtId="49" fontId="4" fillId="0" borderId="0" xfId="62" applyNumberFormat="1" applyFont="1">
      <alignment/>
      <protection/>
    </xf>
    <xf numFmtId="49" fontId="4" fillId="0" borderId="0" xfId="64" applyNumberFormat="1" applyFont="1">
      <alignment/>
      <protection/>
    </xf>
    <xf numFmtId="0" fontId="9" fillId="0" borderId="0" xfId="64" applyFont="1" applyBorder="1" applyProtection="1">
      <alignment/>
      <protection/>
    </xf>
    <xf numFmtId="0" fontId="10" fillId="0" borderId="0" xfId="64" applyFont="1" applyBorder="1" applyProtection="1">
      <alignment/>
      <protection/>
    </xf>
    <xf numFmtId="1" fontId="10" fillId="0" borderId="0" xfId="64" applyNumberFormat="1" applyFont="1" applyBorder="1" applyProtection="1">
      <alignment/>
      <protection/>
    </xf>
    <xf numFmtId="1" fontId="10" fillId="0" borderId="0" xfId="64" applyNumberFormat="1" applyFont="1" applyProtection="1">
      <alignment/>
      <protection locked="0"/>
    </xf>
    <xf numFmtId="49" fontId="10" fillId="0" borderId="0" xfId="64" applyNumberFormat="1" applyFont="1" applyProtection="1">
      <alignment/>
      <protection/>
    </xf>
    <xf numFmtId="1" fontId="10" fillId="0" borderId="0" xfId="64" applyNumberFormat="1" applyFont="1" applyProtection="1">
      <alignment/>
      <protection/>
    </xf>
    <xf numFmtId="0" fontId="8" fillId="0" borderId="0" xfId="65" applyFont="1" applyAlignment="1" applyProtection="1">
      <alignment vertical="top"/>
      <protection/>
    </xf>
    <xf numFmtId="0" fontId="8" fillId="0" borderId="0" xfId="65" applyFont="1" applyAlignment="1" applyProtection="1">
      <alignment vertical="top" wrapText="1"/>
      <protection/>
    </xf>
    <xf numFmtId="0" fontId="9" fillId="0" borderId="0" xfId="64" applyFont="1" applyAlignment="1">
      <alignment horizontal="center"/>
      <protection/>
    </xf>
    <xf numFmtId="0" fontId="10" fillId="0" borderId="0" xfId="64" applyFont="1" applyAlignment="1" applyProtection="1">
      <alignment/>
      <protection/>
    </xf>
    <xf numFmtId="0" fontId="10" fillId="0" borderId="0" xfId="64" applyFont="1" applyAlignment="1">
      <alignment/>
      <protection/>
    </xf>
    <xf numFmtId="0" fontId="10" fillId="0" borderId="0" xfId="64" applyFont="1" applyAlignment="1" applyProtection="1">
      <alignment/>
      <protection locked="0"/>
    </xf>
    <xf numFmtId="0" fontId="9" fillId="0" borderId="0" xfId="68" applyFont="1">
      <alignment/>
      <protection/>
    </xf>
    <xf numFmtId="0" fontId="9" fillId="0" borderId="0" xfId="68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8" applyFont="1" applyAlignment="1" applyProtection="1">
      <alignment wrapText="1"/>
      <protection locked="0"/>
    </xf>
    <xf numFmtId="49" fontId="10" fillId="0" borderId="0" xfId="68" applyNumberFormat="1" applyFont="1" applyAlignment="1" applyProtection="1">
      <alignment horizontal="center" wrapText="1"/>
      <protection locked="0"/>
    </xf>
    <xf numFmtId="0" fontId="10" fillId="0" borderId="0" xfId="68" applyFont="1" applyProtection="1">
      <alignment/>
      <protection locked="0"/>
    </xf>
    <xf numFmtId="0" fontId="10" fillId="0" borderId="0" xfId="68" applyFont="1" applyAlignment="1">
      <alignment wrapText="1"/>
      <protection/>
    </xf>
    <xf numFmtId="49" fontId="10" fillId="0" borderId="0" xfId="68" applyNumberFormat="1" applyFont="1" applyAlignment="1">
      <alignment horizontal="center" wrapText="1"/>
      <protection/>
    </xf>
    <xf numFmtId="0" fontId="8" fillId="0" borderId="0" xfId="65" applyFont="1" applyFill="1" applyAlignment="1" applyProtection="1">
      <alignment vertical="top"/>
      <protection/>
    </xf>
    <xf numFmtId="0" fontId="8" fillId="0" borderId="0" xfId="65" applyFont="1" applyFill="1" applyAlignment="1" applyProtection="1">
      <alignment horizontal="right" vertical="top" wrapText="1"/>
      <protection/>
    </xf>
    <xf numFmtId="0" fontId="10" fillId="0" borderId="0" xfId="66" applyFont="1" applyFill="1" applyAlignment="1" applyProtection="1">
      <alignment wrapText="1"/>
      <protection/>
    </xf>
    <xf numFmtId="0" fontId="10" fillId="0" borderId="0" xfId="67" applyFont="1" applyProtection="1">
      <alignment/>
      <protection/>
    </xf>
    <xf numFmtId="0" fontId="10" fillId="0" borderId="0" xfId="67" applyFont="1">
      <alignment/>
      <protection/>
    </xf>
    <xf numFmtId="0" fontId="4" fillId="0" borderId="0" xfId="67" applyFont="1" applyAlignment="1" applyProtection="1">
      <alignment horizontal="left" wrapText="1"/>
      <protection/>
    </xf>
    <xf numFmtId="0" fontId="9" fillId="0" borderId="0" xfId="67" applyFont="1" applyAlignment="1" applyProtection="1">
      <alignment horizontal="right"/>
      <protection/>
    </xf>
    <xf numFmtId="0" fontId="10" fillId="0" borderId="10" xfId="67" applyFont="1" applyBorder="1" applyProtection="1">
      <alignment/>
      <protection/>
    </xf>
    <xf numFmtId="49" fontId="10" fillId="0" borderId="10" xfId="67" applyNumberFormat="1" applyFont="1" applyBorder="1" applyAlignment="1" applyProtection="1">
      <alignment horizontal="center" wrapText="1"/>
      <protection/>
    </xf>
    <xf numFmtId="1" fontId="10" fillId="34" borderId="10" xfId="67" applyNumberFormat="1" applyFont="1" applyFill="1" applyBorder="1" applyProtection="1">
      <alignment/>
      <protection locked="0"/>
    </xf>
    <xf numFmtId="49" fontId="11" fillId="0" borderId="10" xfId="67" applyNumberFormat="1" applyFont="1" applyBorder="1" applyAlignment="1" applyProtection="1">
      <alignment horizontal="center" wrapText="1"/>
      <protection/>
    </xf>
    <xf numFmtId="0" fontId="10" fillId="0" borderId="10" xfId="67" applyFont="1" applyBorder="1" applyAlignment="1" applyProtection="1">
      <alignment horizontal="center" wrapText="1"/>
      <protection/>
    </xf>
    <xf numFmtId="1" fontId="10" fillId="0" borderId="10" xfId="67" applyNumberFormat="1" applyFont="1" applyBorder="1" applyProtection="1">
      <alignment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0" fillId="36" borderId="10" xfId="67" applyNumberFormat="1" applyFont="1" applyFill="1" applyBorder="1" applyProtection="1">
      <alignment/>
      <protection locked="0"/>
    </xf>
    <xf numFmtId="0" fontId="11" fillId="0" borderId="10" xfId="67" applyFont="1" applyBorder="1" applyAlignment="1" applyProtection="1">
      <alignment horizontal="left" vertical="center" wrapText="1"/>
      <protection/>
    </xf>
    <xf numFmtId="0" fontId="10" fillId="0" borderId="10" xfId="67" applyFont="1" applyBorder="1" applyAlignment="1" applyProtection="1">
      <alignment horizontal="centerContinuous" wrapText="1"/>
      <protection/>
    </xf>
    <xf numFmtId="49" fontId="9" fillId="0" borderId="10" xfId="67" applyNumberFormat="1" applyFont="1" applyBorder="1" applyAlignment="1" applyProtection="1">
      <alignment horizontal="centerContinuous" wrapText="1"/>
      <protection/>
    </xf>
    <xf numFmtId="3" fontId="10" fillId="0" borderId="10" xfId="67" applyNumberFormat="1" applyFont="1" applyFill="1" applyBorder="1" applyProtection="1">
      <alignment/>
      <protection/>
    </xf>
    <xf numFmtId="0" fontId="10" fillId="0" borderId="0" xfId="67" applyFont="1" applyBorder="1" applyAlignment="1" applyProtection="1">
      <alignment wrapText="1"/>
      <protection locked="0"/>
    </xf>
    <xf numFmtId="0" fontId="18" fillId="0" borderId="0" xfId="67" applyFont="1" applyBorder="1" applyAlignment="1">
      <alignment vertical="center" wrapText="1"/>
      <protection/>
    </xf>
    <xf numFmtId="0" fontId="18" fillId="0" borderId="0" xfId="67" applyFont="1" applyBorder="1" applyAlignment="1" applyProtection="1">
      <alignment vertical="center" wrapText="1"/>
      <protection locked="0"/>
    </xf>
    <xf numFmtId="1" fontId="10" fillId="0" borderId="0" xfId="67" applyNumberFormat="1" applyFont="1" applyProtection="1">
      <alignment/>
      <protection locked="0"/>
    </xf>
    <xf numFmtId="0" fontId="10" fillId="0" borderId="0" xfId="67" applyFont="1" applyBorder="1" applyAlignment="1">
      <alignment wrapText="1"/>
      <protection/>
    </xf>
    <xf numFmtId="1" fontId="10" fillId="0" borderId="0" xfId="67" applyNumberFormat="1" applyFont="1" applyBorder="1">
      <alignment/>
      <protection/>
    </xf>
    <xf numFmtId="1" fontId="10" fillId="0" borderId="0" xfId="67" applyNumberFormat="1" applyFont="1">
      <alignment/>
      <protection/>
    </xf>
    <xf numFmtId="0" fontId="10" fillId="0" borderId="0" xfId="67" applyFont="1" applyBorder="1">
      <alignment/>
      <protection/>
    </xf>
    <xf numFmtId="0" fontId="10" fillId="0" borderId="0" xfId="67" applyFont="1" applyAlignment="1">
      <alignment wrapText="1"/>
      <protection/>
    </xf>
    <xf numFmtId="0" fontId="8" fillId="0" borderId="0" xfId="65" applyFont="1" applyAlignment="1" applyProtection="1">
      <alignment horizontal="right" vertical="top" wrapText="1"/>
      <protection locked="0"/>
    </xf>
    <xf numFmtId="0" fontId="8" fillId="0" borderId="0" xfId="65" applyFont="1" applyAlignment="1" applyProtection="1">
      <alignment horizontal="right" vertical="top"/>
      <protection locked="0"/>
    </xf>
    <xf numFmtId="49" fontId="19" fillId="0" borderId="10" xfId="67" applyNumberFormat="1" applyFont="1" applyBorder="1" applyAlignment="1" applyProtection="1">
      <alignment horizontal="centerContinuous" wrapText="1"/>
      <protection/>
    </xf>
    <xf numFmtId="1" fontId="10" fillId="35" borderId="10" xfId="63" applyNumberFormat="1" applyFont="1" applyFill="1" applyBorder="1" applyAlignment="1" applyProtection="1">
      <alignment vertical="center" wrapText="1"/>
      <protection locked="0"/>
    </xf>
    <xf numFmtId="0" fontId="20" fillId="0" borderId="0" xfId="64" applyFont="1" applyProtection="1">
      <alignment/>
      <protection/>
    </xf>
    <xf numFmtId="0" fontId="20" fillId="0" borderId="0" xfId="64" applyFont="1">
      <alignment/>
      <protection/>
    </xf>
    <xf numFmtId="14" fontId="4" fillId="0" borderId="0" xfId="65" applyNumberFormat="1" applyFont="1" applyAlignment="1" applyProtection="1">
      <alignment vertical="top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6" applyNumberFormat="1" applyFont="1" applyAlignment="1" applyProtection="1">
      <alignment wrapText="1"/>
      <protection locked="0"/>
    </xf>
    <xf numFmtId="9" fontId="4" fillId="34" borderId="10" xfId="72" applyFont="1" applyFill="1" applyBorder="1" applyAlignment="1" applyProtection="1">
      <alignment horizontal="right" vertical="center" wrapText="1"/>
      <protection locked="0"/>
    </xf>
    <xf numFmtId="9" fontId="4" fillId="0" borderId="10" xfId="72" applyFont="1" applyBorder="1" applyAlignment="1">
      <alignment horizontal="right" vertical="center" wrapText="1"/>
    </xf>
    <xf numFmtId="10" fontId="4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21" fillId="0" borderId="18" xfId="69" applyFont="1" applyBorder="1" applyAlignment="1" applyProtection="1">
      <alignment horizontal="centerContinuous" vertical="center" wrapText="1"/>
      <protection/>
    </xf>
    <xf numFmtId="0" fontId="22" fillId="0" borderId="24" xfId="69" applyFont="1" applyBorder="1" applyAlignment="1" applyProtection="1">
      <alignment horizontal="centerContinuous" vertical="center" wrapText="1"/>
      <protection/>
    </xf>
    <xf numFmtId="0" fontId="67" fillId="0" borderId="19" xfId="69" applyFont="1" applyBorder="1" applyAlignment="1" applyProtection="1">
      <alignment horizontal="centerContinuous" vertical="center" wrapText="1"/>
      <protection/>
    </xf>
    <xf numFmtId="0" fontId="22" fillId="0" borderId="39" xfId="69" applyFont="1" applyBorder="1" applyAlignment="1" applyProtection="1">
      <alignment horizontal="centerContinuous" vertical="center" wrapText="1"/>
      <protection/>
    </xf>
    <xf numFmtId="49" fontId="67" fillId="0" borderId="19" xfId="69" applyNumberFormat="1" applyFont="1" applyFill="1" applyBorder="1" applyAlignment="1" applyProtection="1">
      <alignment horizontal="centerContinuous"/>
      <protection/>
    </xf>
    <xf numFmtId="0" fontId="68" fillId="0" borderId="39" xfId="69" applyFont="1" applyFill="1" applyBorder="1" applyAlignment="1" applyProtection="1">
      <alignment horizontal="centerContinuous" vertical="center" wrapText="1"/>
      <protection/>
    </xf>
    <xf numFmtId="0" fontId="21" fillId="0" borderId="19" xfId="69" applyFont="1" applyBorder="1" applyAlignment="1" applyProtection="1">
      <alignment horizontal="centerContinuous" vertical="center" wrapText="1"/>
      <protection/>
    </xf>
    <xf numFmtId="0" fontId="21" fillId="0" borderId="23" xfId="69" applyFont="1" applyFill="1" applyBorder="1" applyAlignment="1" applyProtection="1">
      <alignment horizontal="centerContinuous" vertical="center" wrapText="1"/>
      <protection/>
    </xf>
    <xf numFmtId="0" fontId="22" fillId="0" borderId="25" xfId="69" applyFont="1" applyFill="1" applyBorder="1" applyAlignment="1" applyProtection="1">
      <alignment horizontal="centerContinuous" vertical="center" wrapText="1"/>
      <protection/>
    </xf>
    <xf numFmtId="0" fontId="69" fillId="0" borderId="0" xfId="59" applyFont="1" applyProtection="1">
      <alignment/>
      <protection/>
    </xf>
    <xf numFmtId="0" fontId="21" fillId="0" borderId="23" xfId="69" applyFont="1" applyBorder="1" applyAlignment="1" applyProtection="1">
      <alignment horizontal="centerContinuous" vertical="center"/>
      <protection/>
    </xf>
    <xf numFmtId="0" fontId="21" fillId="0" borderId="25" xfId="69" applyFont="1" applyBorder="1" applyAlignment="1" applyProtection="1">
      <alignment horizontal="centerContinuous" vertical="center"/>
      <protection/>
    </xf>
    <xf numFmtId="0" fontId="22" fillId="0" borderId="10" xfId="69" applyFont="1" applyBorder="1" applyAlignment="1" applyProtection="1">
      <alignment horizontal="right" vertical="center" wrapText="1"/>
      <protection/>
    </xf>
    <xf numFmtId="14" fontId="22" fillId="34" borderId="10" xfId="69" applyNumberFormat="1" applyFont="1" applyFill="1" applyBorder="1" applyAlignment="1" applyProtection="1">
      <alignment horizontal="left" vertical="center" wrapText="1"/>
      <protection locked="0"/>
    </xf>
    <xf numFmtId="0" fontId="22" fillId="0" borderId="18" xfId="69" applyFont="1" applyBorder="1" applyAlignment="1" applyProtection="1">
      <alignment horizontal="left" vertical="center" wrapText="1"/>
      <protection/>
    </xf>
    <xf numFmtId="0" fontId="22" fillId="0" borderId="24" xfId="69" applyFont="1" applyBorder="1" applyAlignment="1" applyProtection="1">
      <alignment horizontal="left" vertical="center" wrapText="1"/>
      <protection/>
    </xf>
    <xf numFmtId="0" fontId="21" fillId="0" borderId="23" xfId="69" applyFont="1" applyBorder="1" applyAlignment="1" applyProtection="1">
      <alignment horizontal="centerContinuous" vertical="center" wrapText="1"/>
      <protection/>
    </xf>
    <xf numFmtId="0" fontId="22" fillId="0" borderId="25" xfId="69" applyFont="1" applyBorder="1" applyAlignment="1" applyProtection="1">
      <alignment horizontal="centerContinuous" vertical="center" wrapText="1"/>
      <protection/>
    </xf>
    <xf numFmtId="49" fontId="22" fillId="34" borderId="10" xfId="69" applyNumberFormat="1" applyFont="1" applyFill="1" applyBorder="1" applyAlignment="1" applyProtection="1">
      <alignment horizontal="left" vertical="center" wrapText="1"/>
      <protection locked="0"/>
    </xf>
    <xf numFmtId="0" fontId="22" fillId="0" borderId="10" xfId="69" applyFont="1" applyBorder="1" applyAlignment="1" applyProtection="1">
      <alignment horizontal="right"/>
      <protection/>
    </xf>
    <xf numFmtId="49" fontId="22" fillId="34" borderId="10" xfId="69" applyNumberFormat="1" applyFont="1" applyFill="1" applyBorder="1" applyProtection="1">
      <alignment/>
      <protection locked="0"/>
    </xf>
    <xf numFmtId="49" fontId="70" fillId="34" borderId="16" xfId="54" applyNumberFormat="1" applyFont="1" applyFill="1" applyBorder="1" applyAlignment="1" applyProtection="1">
      <alignment/>
      <protection locked="0"/>
    </xf>
    <xf numFmtId="49" fontId="70" fillId="34" borderId="24" xfId="54" applyNumberFormat="1" applyFont="1" applyFill="1" applyBorder="1" applyAlignment="1" applyProtection="1">
      <alignment/>
      <protection locked="0"/>
    </xf>
    <xf numFmtId="49" fontId="70" fillId="34" borderId="10" xfId="54" applyNumberFormat="1" applyFont="1" applyFill="1" applyBorder="1" applyAlignment="1" applyProtection="1">
      <alignment/>
      <protection locked="0"/>
    </xf>
    <xf numFmtId="0" fontId="22" fillId="0" borderId="0" xfId="58" applyFont="1" applyProtection="1">
      <alignment/>
      <protection/>
    </xf>
    <xf numFmtId="0" fontId="24" fillId="0" borderId="0" xfId="58" applyFont="1" applyFill="1" applyProtection="1">
      <alignment/>
      <protection/>
    </xf>
    <xf numFmtId="0" fontId="22" fillId="0" borderId="0" xfId="58" applyFont="1" applyFill="1" applyProtection="1">
      <alignment/>
      <protection/>
    </xf>
    <xf numFmtId="1" fontId="6" fillId="0" borderId="0" xfId="65" applyNumberFormat="1" applyFont="1" applyBorder="1" applyAlignment="1" applyProtection="1">
      <alignment vertical="top" wrapText="1"/>
      <protection locked="0"/>
    </xf>
    <xf numFmtId="1" fontId="8" fillId="0" borderId="0" xfId="65" applyNumberFormat="1" applyFont="1" applyAlignment="1" applyProtection="1">
      <alignment vertical="top" wrapText="1"/>
      <protection locked="0"/>
    </xf>
    <xf numFmtId="0" fontId="6" fillId="0" borderId="0" xfId="65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5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5" applyFont="1" applyBorder="1" applyAlignment="1" applyProtection="1">
      <alignment horizontal="left" vertical="top" wrapText="1"/>
      <protection locked="0"/>
    </xf>
    <xf numFmtId="0" fontId="8" fillId="0" borderId="0" xfId="65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7" applyNumberFormat="1" applyFont="1" applyBorder="1" applyAlignment="1" applyProtection="1">
      <alignment horizontal="left"/>
      <protection locked="0"/>
    </xf>
    <xf numFmtId="0" fontId="9" fillId="0" borderId="0" xfId="65" applyFont="1" applyBorder="1" applyAlignment="1" applyProtection="1">
      <alignment horizontal="left" vertical="top" wrapText="1"/>
      <protection/>
    </xf>
    <xf numFmtId="165" fontId="10" fillId="0" borderId="32" xfId="65" applyNumberFormat="1" applyFont="1" applyBorder="1" applyAlignment="1" applyProtection="1">
      <alignment horizontal="left" vertical="top" wrapText="1"/>
      <protection/>
    </xf>
    <xf numFmtId="0" fontId="4" fillId="0" borderId="0" xfId="67" applyFont="1" applyAlignment="1" applyProtection="1">
      <alignment horizontal="left" wrapText="1"/>
      <protection/>
    </xf>
    <xf numFmtId="0" fontId="9" fillId="0" borderId="0" xfId="67" applyFont="1" applyBorder="1" applyAlignment="1" applyProtection="1">
      <alignment horizontal="left" wrapText="1"/>
      <protection/>
    </xf>
    <xf numFmtId="0" fontId="10" fillId="0" borderId="0" xfId="66" applyFont="1" applyFill="1" applyAlignment="1" applyProtection="1">
      <alignment horizontal="center" wrapText="1"/>
      <protection locked="0"/>
    </xf>
    <xf numFmtId="0" fontId="9" fillId="0" borderId="0" xfId="68" applyFont="1" applyAlignment="1">
      <alignment horizontal="center" wrapText="1"/>
      <protection/>
    </xf>
    <xf numFmtId="0" fontId="9" fillId="0" borderId="0" xfId="68" applyFont="1" applyBorder="1" applyAlignment="1" applyProtection="1">
      <alignment horizontal="left"/>
      <protection locked="0"/>
    </xf>
    <xf numFmtId="0" fontId="9" fillId="0" borderId="0" xfId="65" applyNumberFormat="1" applyFont="1" applyBorder="1" applyAlignment="1" applyProtection="1">
      <alignment horizontal="left" vertical="top" wrapText="1"/>
      <protection/>
    </xf>
    <xf numFmtId="0" fontId="9" fillId="0" borderId="0" xfId="68" applyFont="1" applyBorder="1" applyAlignment="1" applyProtection="1">
      <alignment horizontal="left" vertical="center" wrapText="1"/>
      <protection locked="0"/>
    </xf>
    <xf numFmtId="0" fontId="8" fillId="0" borderId="0" xfId="68" applyFont="1" applyAlignment="1" applyProtection="1">
      <alignment horizontal="left"/>
      <protection/>
    </xf>
    <xf numFmtId="0" fontId="8" fillId="0" borderId="0" xfId="68" applyFont="1" applyAlignment="1" applyProtection="1">
      <alignment horizontal="right"/>
      <protection/>
    </xf>
    <xf numFmtId="166" fontId="9" fillId="0" borderId="32" xfId="65" applyNumberFormat="1" applyFont="1" applyBorder="1" applyAlignment="1" applyProtection="1">
      <alignment horizontal="left" vertical="top" wrapText="1"/>
      <protection/>
    </xf>
    <xf numFmtId="0" fontId="9" fillId="0" borderId="18" xfId="63" applyFont="1" applyBorder="1" applyAlignment="1" applyProtection="1">
      <alignment horizontal="center" vertical="center" wrapText="1"/>
      <protection/>
    </xf>
    <xf numFmtId="0" fontId="9" fillId="0" borderId="24" xfId="63" applyFont="1" applyBorder="1" applyAlignment="1" applyProtection="1">
      <alignment horizontal="center" vertical="center" wrapText="1"/>
      <protection/>
    </xf>
    <xf numFmtId="0" fontId="9" fillId="0" borderId="23" xfId="63" applyFont="1" applyBorder="1" applyAlignment="1" applyProtection="1">
      <alignment horizontal="center" vertical="center" wrapText="1"/>
      <protection/>
    </xf>
    <xf numFmtId="0" fontId="9" fillId="0" borderId="25" xfId="63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0" fontId="9" fillId="0" borderId="0" xfId="63" applyFont="1" applyAlignment="1" applyProtection="1">
      <alignment horizontal="left"/>
      <protection/>
    </xf>
    <xf numFmtId="166" fontId="9" fillId="0" borderId="0" xfId="63" applyNumberFormat="1" applyFont="1" applyBorder="1" applyAlignment="1" applyProtection="1">
      <alignment horizontal="left" vertical="justify" wrapText="1"/>
      <protection/>
    </xf>
    <xf numFmtId="49" fontId="9" fillId="0" borderId="13" xfId="63" applyNumberFormat="1" applyFont="1" applyBorder="1" applyAlignment="1" applyProtection="1">
      <alignment horizontal="center" vertical="center" wrapText="1"/>
      <protection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horizontal="right" vertical="justify" wrapText="1"/>
      <protection/>
    </xf>
    <xf numFmtId="0" fontId="9" fillId="0" borderId="0" xfId="63" applyFont="1" applyAlignment="1" applyProtection="1">
      <alignment horizontal="left"/>
      <protection locked="0"/>
    </xf>
    <xf numFmtId="0" fontId="10" fillId="0" borderId="0" xfId="63" applyFont="1" applyAlignment="1" applyProtection="1">
      <alignment horizontal="left"/>
      <protection locked="0"/>
    </xf>
    <xf numFmtId="0" fontId="9" fillId="0" borderId="13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0" fillId="0" borderId="0" xfId="63" applyFont="1" applyAlignment="1" applyProtection="1">
      <alignment horizontal="center"/>
      <protection locked="0"/>
    </xf>
    <xf numFmtId="0" fontId="9" fillId="0" borderId="0" xfId="60" applyFont="1" applyAlignment="1" applyProtection="1">
      <alignment horizontal="left" vertical="center" wrapText="1"/>
      <protection locked="0"/>
    </xf>
    <xf numFmtId="0" fontId="9" fillId="0" borderId="0" xfId="60" applyFont="1" applyBorder="1" applyAlignment="1" applyProtection="1">
      <alignment horizontal="left" vertical="center" wrapText="1"/>
      <protection locked="0"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49" fontId="9" fillId="0" borderId="0" xfId="60" applyNumberFormat="1" applyFont="1" applyAlignment="1" applyProtection="1">
      <alignment horizontal="center" vertical="center" wrapText="1"/>
      <protection/>
    </xf>
    <xf numFmtId="166" fontId="9" fillId="0" borderId="0" xfId="63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63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3" applyNumberFormat="1" applyFont="1" applyAlignment="1" applyProtection="1">
      <alignment horizontal="left" vertical="justify"/>
      <protection/>
    </xf>
    <xf numFmtId="166" fontId="9" fillId="0" borderId="0" xfId="63" applyNumberFormat="1" applyFont="1" applyBorder="1" applyAlignment="1" applyProtection="1">
      <alignment horizontal="left" vertical="justify"/>
      <protection/>
    </xf>
    <xf numFmtId="1" fontId="9" fillId="0" borderId="0" xfId="61" applyNumberFormat="1" applyFont="1" applyAlignment="1" applyProtection="1">
      <alignment horizontal="center" vertical="center" wrapText="1"/>
      <protection locked="0"/>
    </xf>
    <xf numFmtId="49" fontId="9" fillId="0" borderId="0" xfId="61" applyNumberFormat="1" applyFont="1" applyAlignment="1" applyProtection="1">
      <alignment horizontal="center" vertical="center" wrapText="1"/>
      <protection locked="0"/>
    </xf>
    <xf numFmtId="0" fontId="8" fillId="0" borderId="0" xfId="65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3" applyFont="1" applyAlignment="1" applyProtection="1">
      <alignment horizontal="right"/>
      <protection/>
    </xf>
    <xf numFmtId="0" fontId="3" fillId="0" borderId="0" xfId="62" applyNumberFormat="1" applyFont="1" applyAlignment="1" applyProtection="1">
      <alignment horizontal="left" vertical="center" wrapText="1"/>
      <protection locked="0"/>
    </xf>
    <xf numFmtId="166" fontId="3" fillId="0" borderId="0" xfId="63" applyNumberFormat="1" applyFont="1" applyAlignment="1" applyProtection="1">
      <alignment horizontal="left" vertical="justify"/>
      <protection locked="0"/>
    </xf>
    <xf numFmtId="0" fontId="3" fillId="0" borderId="0" xfId="62" applyFont="1" applyAlignment="1" applyProtection="1">
      <alignment horizontal="left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.yaninska\Desktop\tr\MelInvestHoldingAD31122016Mejdinni_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.yaninska\Desktop\tr\6c4-bse%2031122016%20cons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HIMIMPORT\Consol%20December%202017\Goodwill%20Chimimport%20122017%20s%20rezultati%20sled%202602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9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справка №1-БАЛАНС"/>
      <sheetName val="справка №2-ОТЧЕТ ЗА ДОХОДИТE 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11039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EPS 2016"/>
      <sheetName val="Structure Chimimport (2015)"/>
      <sheetName val="Consolidation base"/>
      <sheetName val="Sheet2"/>
      <sheetName val="Structure Chimimport"/>
      <sheetName val="RP 3112012"/>
      <sheetName val="Investments%"/>
      <sheetName val="Associates"/>
      <sheetName val="Finalgoodwill'11"/>
      <sheetName val="balance word"/>
      <sheetName val="Balance ALL"/>
      <sheetName val="сегменти"/>
      <sheetName val="IS word"/>
      <sheetName val="IS ALL"/>
      <sheetName val="CFS ALL - да се пейстне в уърд"/>
      <sheetName val="CFS ALL (2015)"/>
      <sheetName val="dma word"/>
      <sheetName val="PPE"/>
      <sheetName val="intA word"/>
      <sheetName val="IntAssets"/>
      <sheetName val="inv Prop word"/>
      <sheetName val="InvProp"/>
      <sheetName val="Gwill"/>
      <sheetName val="Subsidiaries"/>
      <sheetName val="Joint Venture"/>
      <sheetName val="Associates "/>
      <sheetName val="LTFA"/>
      <sheetName val="DEF TAX"/>
      <sheetName val="Inventories"/>
      <sheetName val="STFA"/>
      <sheetName val="Assets - held for sale"/>
      <sheetName val="Share Capital"/>
      <sheetName val="Ordinary Shares CHIM"/>
      <sheetName val="Privilage Shares CHIM"/>
      <sheetName val="Other Reserves&amp;RetainedEarnings"/>
      <sheetName val="Intra-group shares"/>
      <sheetName val="Armeec 2012"/>
      <sheetName val="POAD 31122012"/>
      <sheetName val="Share Premium"/>
      <sheetName val="Non - controling interest"/>
      <sheetName val="other payables"/>
      <sheetName val="CFS"/>
      <sheetName val="Equity"/>
      <sheetName val=" EPS 2015"/>
      <sheetName val=" EPS 2014"/>
      <sheetName val=" EPS 2013"/>
      <sheetName val="Purchаse"/>
      <sheetName val="Sheet1"/>
      <sheetName val="rel parties"/>
      <sheetName val="Sheet3"/>
      <sheetName val="inv2012"/>
      <sheetName val="FL"/>
      <sheetName val="turnover FL"/>
      <sheetName val="Transactions Rel Parties"/>
      <sheetName val="Rec&amp;Pay REL P"/>
      <sheetName val="Sheet8"/>
      <sheetName val="new interests '13,'14,'15 и '16"/>
      <sheetName val="cons CCB"/>
      <sheetName val="ELimination ZHBG DefTax"/>
      <sheetName val="bond CCB"/>
      <sheetName val="revaluation ITIL"/>
      <sheetName val="Sheet7"/>
      <sheetName val="akcionerni knigi"/>
      <sheetName val="Sheet11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SheetLayoutView="90" zoomScalePageLayoutView="0" workbookViewId="0" topLeftCell="A1">
      <selection activeCell="B12" sqref="B12"/>
    </sheetView>
  </sheetViews>
  <sheetFormatPr defaultColWidth="9.00390625" defaultRowHeight="12.75"/>
  <cols>
    <col min="1" max="1" width="43.75390625" style="0" bestFit="1" customWidth="1"/>
    <col min="2" max="2" width="46.25390625" style="0" customWidth="1"/>
  </cols>
  <sheetData>
    <row r="1" spans="1:2" ht="15.75">
      <c r="A1" s="579" t="s">
        <v>884</v>
      </c>
      <c r="B1" s="580"/>
    </row>
    <row r="2" spans="1:2" ht="15.75">
      <c r="A2" s="581" t="s">
        <v>920</v>
      </c>
      <c r="B2" s="582"/>
    </row>
    <row r="3" spans="1:2" ht="15.75">
      <c r="A3" s="583" t="s">
        <v>921</v>
      </c>
      <c r="B3" s="584"/>
    </row>
    <row r="4" spans="1:2" ht="15.75">
      <c r="A4" s="585" t="s">
        <v>922</v>
      </c>
      <c r="B4" s="582"/>
    </row>
    <row r="5" spans="1:2" ht="47.25">
      <c r="A5" s="586" t="s">
        <v>885</v>
      </c>
      <c r="B5" s="587"/>
    </row>
    <row r="6" spans="1:2" ht="15.75">
      <c r="A6" s="588"/>
      <c r="B6" s="588"/>
    </row>
    <row r="7" spans="1:2" ht="15.75">
      <c r="A7" s="579"/>
      <c r="B7" s="580"/>
    </row>
    <row r="8" spans="1:2" ht="15.75">
      <c r="A8" s="589" t="s">
        <v>886</v>
      </c>
      <c r="B8" s="590"/>
    </row>
    <row r="9" spans="1:2" ht="15.75">
      <c r="A9" s="591" t="s">
        <v>887</v>
      </c>
      <c r="B9" s="592" t="s">
        <v>924</v>
      </c>
    </row>
    <row r="10" spans="1:2" ht="15.75">
      <c r="A10" s="591" t="s">
        <v>888</v>
      </c>
      <c r="B10" s="592" t="s">
        <v>928</v>
      </c>
    </row>
    <row r="11" spans="1:2" ht="15.75">
      <c r="A11" s="591" t="s">
        <v>889</v>
      </c>
      <c r="B11" s="592" t="s">
        <v>929</v>
      </c>
    </row>
    <row r="12" spans="1:2" ht="15.75">
      <c r="A12" s="593"/>
      <c r="B12" s="594"/>
    </row>
    <row r="13" spans="1:2" ht="15.75">
      <c r="A13" s="595" t="s">
        <v>890</v>
      </c>
      <c r="B13" s="596"/>
    </row>
    <row r="14" spans="1:2" ht="15.75">
      <c r="A14" s="591" t="s">
        <v>891</v>
      </c>
      <c r="B14" s="597" t="s">
        <v>892</v>
      </c>
    </row>
    <row r="15" spans="1:2" ht="15.75">
      <c r="A15" s="598" t="s">
        <v>893</v>
      </c>
      <c r="B15" s="599" t="s">
        <v>894</v>
      </c>
    </row>
    <row r="16" spans="1:2" ht="15.75">
      <c r="A16" s="591" t="s">
        <v>895</v>
      </c>
      <c r="B16" s="597" t="s">
        <v>896</v>
      </c>
    </row>
    <row r="17" spans="1:2" ht="15.75">
      <c r="A17" s="591" t="s">
        <v>897</v>
      </c>
      <c r="B17" s="597" t="s">
        <v>898</v>
      </c>
    </row>
    <row r="18" spans="1:2" ht="15.75">
      <c r="A18" s="591"/>
      <c r="B18" s="597" t="s">
        <v>899</v>
      </c>
    </row>
    <row r="19" spans="1:2" ht="15.75" customHeight="1">
      <c r="A19" s="591" t="s">
        <v>900</v>
      </c>
      <c r="B19" s="597" t="s">
        <v>901</v>
      </c>
    </row>
    <row r="20" spans="1:2" ht="15.75">
      <c r="A20" s="591" t="s">
        <v>902</v>
      </c>
      <c r="B20" s="597" t="s">
        <v>903</v>
      </c>
    </row>
    <row r="21" spans="1:2" ht="15.75">
      <c r="A21" s="591" t="s">
        <v>904</v>
      </c>
      <c r="B21" s="597" t="s">
        <v>903</v>
      </c>
    </row>
    <row r="22" spans="1:2" ht="15.75">
      <c r="A22" s="598" t="s">
        <v>905</v>
      </c>
      <c r="B22" s="599" t="s">
        <v>906</v>
      </c>
    </row>
    <row r="23" spans="1:2" ht="15.75">
      <c r="A23" s="598" t="s">
        <v>907</v>
      </c>
      <c r="B23" s="599" t="s">
        <v>908</v>
      </c>
    </row>
    <row r="24" spans="1:2" ht="15.75">
      <c r="A24" s="598" t="s">
        <v>909</v>
      </c>
      <c r="B24" s="600" t="s">
        <v>910</v>
      </c>
    </row>
    <row r="25" spans="1:2" ht="15.75">
      <c r="A25" s="598" t="s">
        <v>911</v>
      </c>
      <c r="B25" s="601" t="s">
        <v>912</v>
      </c>
    </row>
    <row r="26" spans="1:2" ht="15.75">
      <c r="A26" s="591" t="s">
        <v>913</v>
      </c>
      <c r="B26" s="602" t="s">
        <v>914</v>
      </c>
    </row>
    <row r="27" spans="1:2" ht="15.75">
      <c r="A27" s="598" t="s">
        <v>915</v>
      </c>
      <c r="B27" s="599" t="s">
        <v>916</v>
      </c>
    </row>
    <row r="28" spans="1:2" ht="15.75">
      <c r="A28" s="598" t="s">
        <v>917</v>
      </c>
      <c r="B28" s="599" t="s">
        <v>918</v>
      </c>
    </row>
    <row r="29" spans="1:2" ht="15.75">
      <c r="A29" s="603"/>
      <c r="B29" s="603"/>
    </row>
    <row r="30" spans="1:2" ht="15.75">
      <c r="A30" s="604" t="s">
        <v>919</v>
      </c>
      <c r="B30" s="605"/>
    </row>
  </sheetData>
  <sheetProtection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6"/>
  <sheetViews>
    <sheetView zoomScaleSheetLayoutView="90" zoomScalePageLayoutView="0" workbookViewId="0" topLeftCell="C13">
      <selection activeCell="C50" sqref="C5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08" t="s">
        <v>1</v>
      </c>
      <c r="B3" s="609"/>
      <c r="C3" s="609"/>
      <c r="D3" s="609"/>
      <c r="E3" s="460" t="s">
        <v>863</v>
      </c>
      <c r="F3" s="217" t="s">
        <v>2</v>
      </c>
      <c r="G3" s="172"/>
      <c r="H3" s="172">
        <v>627519</v>
      </c>
    </row>
    <row r="4" spans="1:8" ht="15">
      <c r="A4" s="608" t="s">
        <v>3</v>
      </c>
      <c r="B4" s="614"/>
      <c r="C4" s="614"/>
      <c r="D4" s="614"/>
      <c r="E4" s="502" t="s">
        <v>865</v>
      </c>
      <c r="F4" s="610" t="s">
        <v>4</v>
      </c>
      <c r="G4" s="611"/>
      <c r="H4" s="459" t="s">
        <v>159</v>
      </c>
    </row>
    <row r="5" spans="1:8" ht="15">
      <c r="A5" s="608" t="s">
        <v>5</v>
      </c>
      <c r="B5" s="609"/>
      <c r="C5" s="609"/>
      <c r="D5" s="609"/>
      <c r="E5" s="503">
        <v>43100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51602</v>
      </c>
      <c r="D11" s="151">
        <v>52651</v>
      </c>
      <c r="E11" s="237" t="s">
        <v>22</v>
      </c>
      <c r="F11" s="242" t="s">
        <v>23</v>
      </c>
      <c r="G11" s="152">
        <v>227232</v>
      </c>
      <c r="H11" s="152">
        <v>226914</v>
      </c>
    </row>
    <row r="12" spans="1:8" ht="15">
      <c r="A12" s="235" t="s">
        <v>24</v>
      </c>
      <c r="B12" s="241" t="s">
        <v>25</v>
      </c>
      <c r="C12" s="151">
        <v>106837</v>
      </c>
      <c r="D12" s="151">
        <v>102848</v>
      </c>
      <c r="E12" s="237" t="s">
        <v>26</v>
      </c>
      <c r="F12" s="242" t="s">
        <v>27</v>
      </c>
      <c r="G12" s="153">
        <v>227232</v>
      </c>
      <c r="H12" s="153">
        <v>226914</v>
      </c>
    </row>
    <row r="13" spans="1:8" ht="15">
      <c r="A13" s="235" t="s">
        <v>28</v>
      </c>
      <c r="B13" s="241" t="s">
        <v>29</v>
      </c>
      <c r="C13" s="151">
        <v>64102</v>
      </c>
      <c r="D13" s="151">
        <v>66990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51647</v>
      </c>
      <c r="D14" s="151">
        <v>52657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72964</v>
      </c>
      <c r="D15" s="151">
        <v>76037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50633</v>
      </c>
      <c r="D17" s="151">
        <v>60258</v>
      </c>
      <c r="E17" s="243" t="s">
        <v>46</v>
      </c>
      <c r="F17" s="245" t="s">
        <v>47</v>
      </c>
      <c r="G17" s="154">
        <f>G11+G14+G15+G16</f>
        <v>227232</v>
      </c>
      <c r="H17" s="154">
        <f>H11+H14+H15+H16</f>
        <v>226914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34092</v>
      </c>
      <c r="D18" s="151">
        <v>38761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431877</v>
      </c>
      <c r="D19" s="155">
        <f>SUM(D11:D18)</f>
        <v>450202</v>
      </c>
      <c r="E19" s="237" t="s">
        <v>53</v>
      </c>
      <c r="F19" s="242" t="s">
        <v>54</v>
      </c>
      <c r="G19" s="152">
        <v>247046</v>
      </c>
      <c r="H19" s="152">
        <v>246838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406684</v>
      </c>
      <c r="D20" s="151">
        <v>337574</v>
      </c>
      <c r="E20" s="237" t="s">
        <v>57</v>
      </c>
      <c r="F20" s="242" t="s">
        <v>58</v>
      </c>
      <c r="G20" s="158">
        <f>12685+4719</f>
        <v>17404</v>
      </c>
      <c r="H20" s="158">
        <v>12685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104103</v>
      </c>
      <c r="H21" s="156">
        <f>SUM(H22:H24)</f>
        <v>72489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101130</v>
      </c>
      <c r="H22" s="152">
        <v>69516</v>
      </c>
    </row>
    <row r="23" spans="1:13" ht="15">
      <c r="A23" s="235" t="s">
        <v>66</v>
      </c>
      <c r="B23" s="241" t="s">
        <v>67</v>
      </c>
      <c r="C23" s="151">
        <f>13064+2758+25135</f>
        <v>40957</v>
      </c>
      <c r="D23" s="151">
        <v>37352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793</v>
      </c>
      <c r="D24" s="151">
        <v>1079</v>
      </c>
      <c r="E24" s="237" t="s">
        <v>72</v>
      </c>
      <c r="F24" s="242" t="s">
        <v>73</v>
      </c>
      <c r="G24" s="152">
        <v>2973</v>
      </c>
      <c r="H24" s="152">
        <v>2973</v>
      </c>
    </row>
    <row r="25" spans="1:18" ht="15">
      <c r="A25" s="235" t="s">
        <v>74</v>
      </c>
      <c r="B25" s="241" t="s">
        <v>75</v>
      </c>
      <c r="C25" s="151">
        <f>1093+11622</f>
        <v>12715</v>
      </c>
      <c r="D25" s="151">
        <v>12454</v>
      </c>
      <c r="E25" s="253" t="s">
        <v>76</v>
      </c>
      <c r="F25" s="245" t="s">
        <v>77</v>
      </c>
      <c r="G25" s="154">
        <f>G19+G20+G21</f>
        <v>368553</v>
      </c>
      <c r="H25" s="154">
        <f>H19+H20+H21</f>
        <v>332012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f>116914+207</f>
        <v>117121</v>
      </c>
      <c r="D26" s="151">
        <v>121147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171586</v>
      </c>
      <c r="D27" s="155">
        <f>SUM(D23:D26)</f>
        <v>172032</v>
      </c>
      <c r="E27" s="253" t="s">
        <v>83</v>
      </c>
      <c r="F27" s="242" t="s">
        <v>84</v>
      </c>
      <c r="G27" s="154">
        <f>SUM(G28:G30)</f>
        <v>741232</v>
      </c>
      <c r="H27" s="154">
        <f>SUM(H28:H30)</f>
        <v>731056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741232</v>
      </c>
      <c r="H28" s="152">
        <v>731056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32767</v>
      </c>
      <c r="D30" s="151">
        <v>33042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68992</v>
      </c>
      <c r="H31" s="152">
        <v>52008</v>
      </c>
      <c r="M31" s="157"/>
    </row>
    <row r="32" spans="1:15" ht="15">
      <c r="A32" s="235" t="s">
        <v>98</v>
      </c>
      <c r="B32" s="250" t="s">
        <v>99</v>
      </c>
      <c r="C32" s="155">
        <f>C30+C31</f>
        <v>32767</v>
      </c>
      <c r="D32" s="155">
        <f>D30+D31</f>
        <v>33042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810224</v>
      </c>
      <c r="H33" s="154">
        <f>H27+H31+H32</f>
        <v>783064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852</v>
      </c>
      <c r="B34" s="244" t="s">
        <v>105</v>
      </c>
      <c r="C34" s="155">
        <f>SUM(C35:C38)</f>
        <v>34274</v>
      </c>
      <c r="D34" s="155">
        <f>SUM(D35:D38)</f>
        <v>30475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7526</v>
      </c>
      <c r="D36" s="151">
        <v>6317</v>
      </c>
      <c r="E36" s="237" t="s">
        <v>110</v>
      </c>
      <c r="F36" s="261" t="s">
        <v>111</v>
      </c>
      <c r="G36" s="154">
        <f>G25+G17+G33</f>
        <v>1406009</v>
      </c>
      <c r="H36" s="154">
        <f>H25+H17+H33</f>
        <v>1341990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26748</v>
      </c>
      <c r="D37" s="151">
        <v>24158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273825</v>
      </c>
      <c r="H39" s="158">
        <v>261170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4314</v>
      </c>
      <c r="H43" s="152">
        <v>4493</v>
      </c>
      <c r="M43" s="157"/>
    </row>
    <row r="44" spans="1:8" ht="15">
      <c r="A44" s="235" t="s">
        <v>132</v>
      </c>
      <c r="B44" s="264" t="s">
        <v>133</v>
      </c>
      <c r="C44" s="151">
        <f>579401+14778</f>
        <v>594179</v>
      </c>
      <c r="D44" s="151">
        <v>551857</v>
      </c>
      <c r="E44" s="268" t="s">
        <v>134</v>
      </c>
      <c r="F44" s="242" t="s">
        <v>135</v>
      </c>
      <c r="G44" s="152">
        <v>123219</v>
      </c>
      <c r="H44" s="152">
        <v>86860</v>
      </c>
    </row>
    <row r="45" spans="1:15" ht="15">
      <c r="A45" s="235" t="s">
        <v>136</v>
      </c>
      <c r="B45" s="249" t="s">
        <v>137</v>
      </c>
      <c r="C45" s="155">
        <f>C34+C39+C44</f>
        <v>628453</v>
      </c>
      <c r="D45" s="155">
        <f>D34+D39+D44</f>
        <v>582332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5235</v>
      </c>
      <c r="H46" s="152">
        <v>2245</v>
      </c>
    </row>
    <row r="47" spans="1:13" ht="15">
      <c r="A47" s="235" t="s">
        <v>143</v>
      </c>
      <c r="B47" s="241" t="s">
        <v>144</v>
      </c>
      <c r="C47" s="151">
        <v>12178</v>
      </c>
      <c r="D47" s="151">
        <v>8747</v>
      </c>
      <c r="E47" s="251" t="s">
        <v>145</v>
      </c>
      <c r="F47" s="242" t="s">
        <v>146</v>
      </c>
      <c r="G47" s="152">
        <v>29792</v>
      </c>
      <c r="H47" s="152">
        <v>34587</v>
      </c>
      <c r="M47" s="157"/>
    </row>
    <row r="48" spans="1:8" ht="15">
      <c r="A48" s="235" t="s">
        <v>147</v>
      </c>
      <c r="B48" s="244" t="s">
        <v>148</v>
      </c>
      <c r="C48" s="151">
        <v>178531</v>
      </c>
      <c r="D48" s="151">
        <v>159643</v>
      </c>
      <c r="E48" s="237" t="s">
        <v>149</v>
      </c>
      <c r="F48" s="242" t="s">
        <v>150</v>
      </c>
      <c r="G48" s="152">
        <v>2339405</v>
      </c>
      <c r="H48" s="152">
        <v>2098163</v>
      </c>
    </row>
    <row r="49" spans="1:18" ht="15">
      <c r="A49" s="235" t="s">
        <v>151</v>
      </c>
      <c r="B49" s="241" t="s">
        <v>152</v>
      </c>
      <c r="C49" s="151">
        <v>110</v>
      </c>
      <c r="D49" s="151">
        <v>36</v>
      </c>
      <c r="E49" s="251" t="s">
        <v>51</v>
      </c>
      <c r="F49" s="245" t="s">
        <v>153</v>
      </c>
      <c r="G49" s="154">
        <f>SUM(G43:G48)</f>
        <v>2501965</v>
      </c>
      <c r="H49" s="154">
        <f>SUM(H43:H48)</f>
        <v>2226348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1856367</v>
      </c>
      <c r="D50" s="151">
        <v>1750359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2047186</v>
      </c>
      <c r="D51" s="155">
        <f>SUM(D47:D50)</f>
        <v>1918785</v>
      </c>
      <c r="E51" s="251" t="s">
        <v>157</v>
      </c>
      <c r="F51" s="245" t="s">
        <v>158</v>
      </c>
      <c r="G51" s="152">
        <v>278501</v>
      </c>
      <c r="H51" s="152">
        <v>279419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>
        <v>0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23777</v>
      </c>
      <c r="H53" s="152">
        <v>30626</v>
      </c>
    </row>
    <row r="54" spans="1:8" ht="15">
      <c r="A54" s="235" t="s">
        <v>166</v>
      </c>
      <c r="B54" s="249" t="s">
        <v>167</v>
      </c>
      <c r="C54" s="151">
        <v>3854</v>
      </c>
      <c r="D54" s="151">
        <v>5009</v>
      </c>
      <c r="E54" s="237" t="s">
        <v>168</v>
      </c>
      <c r="F54" s="245" t="s">
        <v>169</v>
      </c>
      <c r="G54" s="152">
        <v>1540</v>
      </c>
      <c r="H54" s="152">
        <v>1817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3722407</v>
      </c>
      <c r="D55" s="155">
        <f>D19+D20+D21+D27+D32+D45+D51+D53+D54</f>
        <v>3498976</v>
      </c>
      <c r="E55" s="237" t="s">
        <v>172</v>
      </c>
      <c r="F55" s="261" t="s">
        <v>173</v>
      </c>
      <c r="G55" s="154">
        <f>G49+G51+G52+G53+G54</f>
        <v>2805783</v>
      </c>
      <c r="H55" s="154">
        <f>H49+H51+H52+H53+H54</f>
        <v>2538210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9361</v>
      </c>
      <c r="D58" s="151">
        <v>10393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1948</v>
      </c>
      <c r="D59" s="151">
        <v>1878</v>
      </c>
      <c r="E59" s="251" t="s">
        <v>181</v>
      </c>
      <c r="F59" s="242" t="s">
        <v>182</v>
      </c>
      <c r="G59" s="152">
        <v>62493</v>
      </c>
      <c r="H59" s="152">
        <v>68594</v>
      </c>
      <c r="M59" s="157"/>
    </row>
    <row r="60" spans="1:8" ht="15">
      <c r="A60" s="235" t="s">
        <v>183</v>
      </c>
      <c r="B60" s="241" t="s">
        <v>184</v>
      </c>
      <c r="C60" s="151">
        <f>10888+6193+62</f>
        <v>17143</v>
      </c>
      <c r="D60" s="151">
        <v>16246</v>
      </c>
      <c r="E60" s="237" t="s">
        <v>185</v>
      </c>
      <c r="F60" s="242" t="s">
        <v>186</v>
      </c>
      <c r="G60" s="152">
        <v>0</v>
      </c>
      <c r="H60" s="152">
        <v>9401</v>
      </c>
    </row>
    <row r="61" spans="1:18" ht="15">
      <c r="A61" s="235" t="s">
        <v>187</v>
      </c>
      <c r="B61" s="244" t="s">
        <v>188</v>
      </c>
      <c r="C61" s="151">
        <v>2613</v>
      </c>
      <c r="D61" s="151">
        <v>1377</v>
      </c>
      <c r="E61" s="243" t="s">
        <v>189</v>
      </c>
      <c r="F61" s="272" t="s">
        <v>190</v>
      </c>
      <c r="G61" s="154">
        <f>SUM(G62:G68)</f>
        <v>181062</v>
      </c>
      <c r="H61" s="154">
        <f>SUM(H62:H68)</f>
        <v>199274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31413</v>
      </c>
      <c r="H62" s="152">
        <v>17692</v>
      </c>
    </row>
    <row r="63" spans="1:13" ht="15">
      <c r="A63" s="235" t="s">
        <v>195</v>
      </c>
      <c r="B63" s="241" t="s">
        <v>196</v>
      </c>
      <c r="C63" s="151">
        <v>16580</v>
      </c>
      <c r="D63" s="151">
        <v>17540</v>
      </c>
      <c r="E63" s="237" t="s">
        <v>197</v>
      </c>
      <c r="F63" s="242" t="s">
        <v>198</v>
      </c>
      <c r="G63" s="152">
        <v>30293</v>
      </c>
      <c r="H63" s="152">
        <v>31021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47645</v>
      </c>
      <c r="D64" s="155">
        <f>SUM(D58:D63)</f>
        <v>47434</v>
      </c>
      <c r="E64" s="237" t="s">
        <v>200</v>
      </c>
      <c r="F64" s="242" t="s">
        <v>201</v>
      </c>
      <c r="G64" s="152">
        <v>91937</v>
      </c>
      <c r="H64" s="152">
        <v>115966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4709</v>
      </c>
      <c r="H65" s="152">
        <v>9417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11657</v>
      </c>
      <c r="H66" s="152">
        <v>10443</v>
      </c>
    </row>
    <row r="67" spans="1:8" ht="15">
      <c r="A67" s="235" t="s">
        <v>207</v>
      </c>
      <c r="B67" s="241" t="s">
        <v>208</v>
      </c>
      <c r="C67" s="151">
        <v>43258</v>
      </c>
      <c r="D67" s="151">
        <v>65143</v>
      </c>
      <c r="E67" s="237" t="s">
        <v>209</v>
      </c>
      <c r="F67" s="242" t="s">
        <v>210</v>
      </c>
      <c r="G67" s="152">
        <v>2813</v>
      </c>
      <c r="H67" s="152">
        <v>2664</v>
      </c>
    </row>
    <row r="68" spans="1:8" ht="15">
      <c r="A68" s="235" t="s">
        <v>211</v>
      </c>
      <c r="B68" s="241" t="s">
        <v>212</v>
      </c>
      <c r="C68" s="151">
        <v>98857</v>
      </c>
      <c r="D68" s="151">
        <v>90204</v>
      </c>
      <c r="E68" s="237" t="s">
        <v>213</v>
      </c>
      <c r="F68" s="242" t="s">
        <v>214</v>
      </c>
      <c r="G68" s="152">
        <v>8240</v>
      </c>
      <c r="H68" s="152">
        <v>12071</v>
      </c>
    </row>
    <row r="69" spans="1:8" ht="15">
      <c r="A69" s="235" t="s">
        <v>215</v>
      </c>
      <c r="B69" s="241" t="s">
        <v>216</v>
      </c>
      <c r="C69" s="151">
        <v>17409</v>
      </c>
      <c r="D69" s="151">
        <v>17722</v>
      </c>
      <c r="E69" s="251" t="s">
        <v>78</v>
      </c>
      <c r="F69" s="242" t="s">
        <v>217</v>
      </c>
      <c r="G69" s="152">
        <v>4023008</v>
      </c>
      <c r="H69" s="152">
        <v>3674466</v>
      </c>
    </row>
    <row r="70" spans="1:8" ht="15">
      <c r="A70" s="235" t="s">
        <v>218</v>
      </c>
      <c r="B70" s="241" t="s">
        <v>219</v>
      </c>
      <c r="C70" s="151">
        <v>212598</v>
      </c>
      <c r="D70" s="151">
        <v>116602</v>
      </c>
      <c r="E70" s="237" t="s">
        <v>220</v>
      </c>
      <c r="F70" s="242" t="s">
        <v>221</v>
      </c>
      <c r="G70" s="152">
        <v>117</v>
      </c>
      <c r="H70" s="152">
        <v>261</v>
      </c>
    </row>
    <row r="71" spans="1:18" ht="15">
      <c r="A71" s="235" t="s">
        <v>222</v>
      </c>
      <c r="B71" s="241" t="s">
        <v>223</v>
      </c>
      <c r="C71" s="151">
        <v>60817</v>
      </c>
      <c r="D71" s="151">
        <v>62128</v>
      </c>
      <c r="E71" s="253" t="s">
        <v>46</v>
      </c>
      <c r="F71" s="273" t="s">
        <v>224</v>
      </c>
      <c r="G71" s="161">
        <f>G59+G60+G61+G69+G70</f>
        <v>4266680</v>
      </c>
      <c r="H71" s="161">
        <f>H59+H60+H61+H69+H70</f>
        <v>3951996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1788</v>
      </c>
      <c r="D72" s="151">
        <v>1380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211906</v>
      </c>
      <c r="D74" s="151">
        <v>198697</v>
      </c>
      <c r="E74" s="237" t="s">
        <v>231</v>
      </c>
      <c r="F74" s="280" t="s">
        <v>232</v>
      </c>
      <c r="G74" s="152">
        <v>69315</v>
      </c>
      <c r="H74" s="152">
        <v>87685</v>
      </c>
    </row>
    <row r="75" spans="1:15" ht="15">
      <c r="A75" s="235" t="s">
        <v>76</v>
      </c>
      <c r="B75" s="249" t="s">
        <v>233</v>
      </c>
      <c r="C75" s="155">
        <f>SUM(C67:C74)</f>
        <v>646633</v>
      </c>
      <c r="D75" s="155">
        <f>SUM(D67:D74)</f>
        <v>551876</v>
      </c>
      <c r="E75" s="251" t="s">
        <v>160</v>
      </c>
      <c r="F75" s="245" t="s">
        <v>234</v>
      </c>
      <c r="G75" s="152">
        <v>2843</v>
      </c>
      <c r="H75" s="152">
        <v>3190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238</v>
      </c>
      <c r="H76" s="152">
        <v>247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1397705</v>
      </c>
      <c r="D78" s="155">
        <f>SUM(D79:D81)</f>
        <v>1332561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408219</v>
      </c>
      <c r="D79" s="151">
        <v>318601</v>
      </c>
      <c r="E79" s="251" t="s">
        <v>242</v>
      </c>
      <c r="F79" s="261" t="s">
        <v>243</v>
      </c>
      <c r="G79" s="162">
        <f>G71+G74+G75+G76</f>
        <v>4339076</v>
      </c>
      <c r="H79" s="162">
        <f>H71+H74+H75+H76</f>
        <v>4043118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21</v>
      </c>
      <c r="D80" s="151">
        <v>21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989465</v>
      </c>
      <c r="D81" s="151">
        <v>1013939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80070</v>
      </c>
      <c r="D82" s="151">
        <v>148916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685585</v>
      </c>
      <c r="D83" s="151">
        <v>825284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2163360</v>
      </c>
      <c r="D84" s="155">
        <f>D83+D82+D78</f>
        <v>2306761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243150</v>
      </c>
      <c r="D87" s="151">
        <v>234263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1982187</v>
      </c>
      <c r="D88" s="151">
        <v>1526454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6720</v>
      </c>
      <c r="D89" s="151">
        <v>6370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39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2232057</v>
      </c>
      <c r="D91" s="155">
        <f>SUM(D87:D90)</f>
        <v>1767126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12591</v>
      </c>
      <c r="D92" s="151">
        <v>12315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5102286</v>
      </c>
      <c r="D93" s="155">
        <f>D64+D75+D84+D91+D92</f>
        <v>4685512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8824693</v>
      </c>
      <c r="D94" s="164">
        <f>D93+D55</f>
        <v>8184488</v>
      </c>
      <c r="E94" s="449" t="s">
        <v>270</v>
      </c>
      <c r="F94" s="289" t="s">
        <v>271</v>
      </c>
      <c r="G94" s="165">
        <f>G36+G39+G55+G79</f>
        <v>8824693</v>
      </c>
      <c r="H94" s="165">
        <f>H36+H39+H55+H79</f>
        <v>8184488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606"/>
      <c r="D96" s="150"/>
      <c r="E96" s="433"/>
      <c r="F96" s="170"/>
      <c r="G96" s="607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607"/>
      <c r="H97" s="172"/>
      <c r="M97" s="157"/>
    </row>
    <row r="98" spans="1:13" ht="15">
      <c r="A98" s="45" t="s">
        <v>930</v>
      </c>
      <c r="B98" s="432"/>
      <c r="C98" s="612" t="s">
        <v>273</v>
      </c>
      <c r="D98" s="612"/>
      <c r="E98" s="612"/>
      <c r="F98" s="170"/>
      <c r="G98" s="171"/>
      <c r="H98" s="172"/>
      <c r="M98" s="157"/>
    </row>
    <row r="99" spans="1:8" ht="15">
      <c r="A99" s="573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12" t="s">
        <v>855</v>
      </c>
      <c r="D100" s="613"/>
      <c r="E100" s="61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6"/>
  <sheetViews>
    <sheetView tabSelected="1" zoomScaleSheetLayoutView="100" zoomScalePageLayoutView="0" workbookViewId="0" topLeftCell="B1">
      <selection activeCell="C13" sqref="C13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617" t="s">
        <v>863</v>
      </c>
      <c r="C2" s="617"/>
      <c r="D2" s="617"/>
      <c r="E2" s="617"/>
      <c r="F2" s="619" t="s">
        <v>2</v>
      </c>
      <c r="G2" s="619"/>
      <c r="H2" s="524">
        <v>627519</v>
      </c>
    </row>
    <row r="3" spans="1:8" ht="15">
      <c r="A3" s="465" t="s">
        <v>275</v>
      </c>
      <c r="B3" s="617" t="s">
        <v>865</v>
      </c>
      <c r="C3" s="617"/>
      <c r="D3" s="617"/>
      <c r="E3" s="617"/>
      <c r="F3" s="544" t="s">
        <v>4</v>
      </c>
      <c r="G3" s="525"/>
      <c r="H3" s="525"/>
    </row>
    <row r="4" spans="1:8" ht="17.25" customHeight="1">
      <c r="A4" s="465" t="s">
        <v>5</v>
      </c>
      <c r="B4" s="618">
        <v>43100</v>
      </c>
      <c r="C4" s="618"/>
      <c r="D4" s="618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102757</v>
      </c>
      <c r="D9" s="46">
        <v>101808</v>
      </c>
      <c r="E9" s="298" t="s">
        <v>285</v>
      </c>
      <c r="F9" s="547" t="s">
        <v>286</v>
      </c>
      <c r="G9" s="548">
        <v>54185</v>
      </c>
      <c r="H9" s="548">
        <v>51731</v>
      </c>
    </row>
    <row r="10" spans="1:8" ht="12">
      <c r="A10" s="298" t="s">
        <v>287</v>
      </c>
      <c r="B10" s="299" t="s">
        <v>288</v>
      </c>
      <c r="C10" s="46">
        <v>252872</v>
      </c>
      <c r="D10" s="46">
        <v>269062</v>
      </c>
      <c r="E10" s="298" t="s">
        <v>289</v>
      </c>
      <c r="F10" s="547" t="s">
        <v>290</v>
      </c>
      <c r="G10" s="548">
        <v>40587</v>
      </c>
      <c r="H10" s="548">
        <v>65025</v>
      </c>
    </row>
    <row r="11" spans="1:8" ht="12">
      <c r="A11" s="298" t="s">
        <v>291</v>
      </c>
      <c r="B11" s="299" t="s">
        <v>292</v>
      </c>
      <c r="C11" s="46">
        <v>33344</v>
      </c>
      <c r="D11" s="46">
        <v>35814</v>
      </c>
      <c r="E11" s="300" t="s">
        <v>293</v>
      </c>
      <c r="F11" s="547" t="s">
        <v>294</v>
      </c>
      <c r="G11" s="548">
        <v>288580</v>
      </c>
      <c r="H11" s="548">
        <v>311033</v>
      </c>
    </row>
    <row r="12" spans="1:8" ht="12">
      <c r="A12" s="298" t="s">
        <v>295</v>
      </c>
      <c r="B12" s="299" t="s">
        <v>296</v>
      </c>
      <c r="C12" s="46">
        <v>95783</v>
      </c>
      <c r="D12" s="46">
        <v>95176</v>
      </c>
      <c r="E12" s="300" t="s">
        <v>78</v>
      </c>
      <c r="F12" s="547" t="s">
        <v>297</v>
      </c>
      <c r="G12" s="548">
        <v>57720</v>
      </c>
      <c r="H12" s="548">
        <v>95063</v>
      </c>
    </row>
    <row r="13" spans="1:18" ht="12">
      <c r="A13" s="298" t="s">
        <v>298</v>
      </c>
      <c r="B13" s="299" t="s">
        <v>299</v>
      </c>
      <c r="C13" s="46">
        <v>16729</v>
      </c>
      <c r="D13" s="46">
        <v>15280</v>
      </c>
      <c r="E13" s="301" t="s">
        <v>51</v>
      </c>
      <c r="F13" s="549" t="s">
        <v>300</v>
      </c>
      <c r="G13" s="546">
        <f>SUM(G9:G12)</f>
        <v>441072</v>
      </c>
      <c r="H13" s="546">
        <f>SUM(H9:H12)</f>
        <v>522852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42628</v>
      </c>
      <c r="D14" s="46">
        <v>95344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-1346</v>
      </c>
      <c r="D15" s="47">
        <v>-1081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8">
        <v>91159</v>
      </c>
      <c r="D16" s="48">
        <v>108357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633926</v>
      </c>
      <c r="D19" s="49">
        <f>SUM(D9:D15)+D16</f>
        <v>719760</v>
      </c>
      <c r="E19" s="304" t="s">
        <v>317</v>
      </c>
      <c r="F19" s="550" t="s">
        <v>318</v>
      </c>
      <c r="G19" s="548">
        <v>200677</v>
      </c>
      <c r="H19" s="548">
        <v>208843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>
        <v>13656</v>
      </c>
      <c r="H20" s="548">
        <v>2912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v>507840</v>
      </c>
      <c r="H21" s="548">
        <v>504696</v>
      </c>
    </row>
    <row r="22" spans="1:8" ht="24">
      <c r="A22" s="304" t="s">
        <v>324</v>
      </c>
      <c r="B22" s="305" t="s">
        <v>325</v>
      </c>
      <c r="C22" s="46">
        <v>39182</v>
      </c>
      <c r="D22" s="46">
        <v>54136</v>
      </c>
      <c r="E22" s="304" t="s">
        <v>326</v>
      </c>
      <c r="F22" s="550" t="s">
        <v>327</v>
      </c>
      <c r="G22" s="548">
        <v>9149319</v>
      </c>
      <c r="H22" s="548">
        <v>9288944</v>
      </c>
    </row>
    <row r="23" spans="1:8" ht="24">
      <c r="A23" s="298" t="s">
        <v>328</v>
      </c>
      <c r="B23" s="305" t="s">
        <v>329</v>
      </c>
      <c r="C23" s="46">
        <v>433699</v>
      </c>
      <c r="D23" s="46">
        <v>440520</v>
      </c>
      <c r="E23" s="298" t="s">
        <v>330</v>
      </c>
      <c r="F23" s="550" t="s">
        <v>331</v>
      </c>
      <c r="G23" s="548">
        <f>349693+71114+1626</f>
        <v>422433</v>
      </c>
      <c r="H23" s="548">
        <v>400423</v>
      </c>
    </row>
    <row r="24" spans="1:18" ht="12">
      <c r="A24" s="298" t="s">
        <v>332</v>
      </c>
      <c r="B24" s="305" t="s">
        <v>333</v>
      </c>
      <c r="C24" s="46">
        <v>9169031</v>
      </c>
      <c r="D24" s="46">
        <v>9275883</v>
      </c>
      <c r="E24" s="301" t="s">
        <v>103</v>
      </c>
      <c r="F24" s="552" t="s">
        <v>334</v>
      </c>
      <c r="G24" s="546">
        <f>SUM(G19:G23)</f>
        <v>10293925</v>
      </c>
      <c r="H24" s="546">
        <f>SUM(H19:H23)</f>
        <v>10405818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377979</v>
      </c>
      <c r="D25" s="46">
        <v>367026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10019891</v>
      </c>
      <c r="D26" s="49">
        <f>SUM(D22:D25)</f>
        <v>10137565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10653817</v>
      </c>
      <c r="D28" s="50">
        <f>D26+D19</f>
        <v>10857325</v>
      </c>
      <c r="E28" s="127" t="s">
        <v>339</v>
      </c>
      <c r="F28" s="552" t="s">
        <v>340</v>
      </c>
      <c r="G28" s="546">
        <f>G13+G15+G24</f>
        <v>10734997</v>
      </c>
      <c r="H28" s="546">
        <f>H13+H15+H24</f>
        <v>10928670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81180</v>
      </c>
      <c r="D30" s="50">
        <f>IF((H28-D28)&gt;0,H28-D28,0)</f>
        <v>71345</v>
      </c>
      <c r="E30" s="127" t="s">
        <v>343</v>
      </c>
      <c r="F30" s="552" t="s">
        <v>344</v>
      </c>
      <c r="G30" s="53">
        <f>IF((C28-G28)&gt;0,C28-G28,0)</f>
        <v>0</v>
      </c>
      <c r="H30" s="53"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869</v>
      </c>
      <c r="B31" s="306" t="s">
        <v>345</v>
      </c>
      <c r="C31" s="46"/>
      <c r="D31" s="46"/>
      <c r="E31" s="296" t="s">
        <v>868</v>
      </c>
      <c r="F31" s="550" t="s">
        <v>346</v>
      </c>
      <c r="G31" s="548">
        <v>5586</v>
      </c>
      <c r="H31" s="548">
        <v>3457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10653817</v>
      </c>
      <c r="D33" s="49">
        <f>D28+D31+D32</f>
        <v>10857325</v>
      </c>
      <c r="E33" s="127" t="s">
        <v>353</v>
      </c>
      <c r="F33" s="552" t="s">
        <v>354</v>
      </c>
      <c r="G33" s="53">
        <f>G32+G31+G28</f>
        <v>10740583</v>
      </c>
      <c r="H33" s="53">
        <f>H32+H31+H28</f>
        <v>10932127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86766</v>
      </c>
      <c r="D34" s="50">
        <f>IF((H33-D33)&gt;0,H33-D33,0)</f>
        <v>74802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226</v>
      </c>
      <c r="D35" s="49">
        <f>D36+D37+D38</f>
        <v>8918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7653</v>
      </c>
      <c r="D36" s="46">
        <v>6402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-7427</v>
      </c>
      <c r="D37" s="430">
        <v>2516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86540</v>
      </c>
      <c r="D39" s="458">
        <f>+IF((H33-D33-D35)&gt;0,H33-D33-D35,0)</f>
        <v>65884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17548</v>
      </c>
      <c r="D40" s="51">
        <v>13876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68992</v>
      </c>
      <c r="D41" s="52">
        <f>IF(H39=0,IF(D39-D40&gt;0,D39-D40+H40,0),IF(H39-H40&lt;0,H40-H39+D39,0))</f>
        <v>52008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10740583</v>
      </c>
      <c r="D42" s="53">
        <f>D33+D35+D39</f>
        <v>10932127</v>
      </c>
      <c r="E42" s="128" t="s">
        <v>380</v>
      </c>
      <c r="F42" s="129" t="s">
        <v>381</v>
      </c>
      <c r="G42" s="53">
        <f>G39+G33</f>
        <v>10740583</v>
      </c>
      <c r="H42" s="53">
        <f>H39+H33</f>
        <v>10932127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620" t="s">
        <v>861</v>
      </c>
      <c r="B45" s="620"/>
      <c r="C45" s="620"/>
      <c r="D45" s="620"/>
      <c r="E45" s="62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574">
        <v>43159</v>
      </c>
      <c r="C48" s="427" t="s">
        <v>383</v>
      </c>
      <c r="D48" s="615"/>
      <c r="E48" s="615"/>
      <c r="F48" s="615"/>
      <c r="G48" s="615"/>
      <c r="H48" s="615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783</v>
      </c>
      <c r="D50" s="616"/>
      <c r="E50" s="616"/>
      <c r="F50" s="616"/>
      <c r="G50" s="616"/>
      <c r="H50" s="616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8:D38 G19:H23 C31:D32 C36:D36 C22:D25 C9:D14 G15:H16 G9:H12 C40:D40 C16:D18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 C37:D37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SheetLayoutView="100" zoomScalePageLayoutView="0" workbookViewId="0" topLeftCell="B19">
      <selection activeCell="C46" sqref="C46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"Химимпорт" АД</v>
      </c>
      <c r="C4" s="539" t="s">
        <v>2</v>
      </c>
      <c r="D4" s="539">
        <f>'справка №1-БАЛАНС'!H3</f>
        <v>627519</v>
      </c>
      <c r="E4" s="323"/>
      <c r="F4" s="323"/>
    </row>
    <row r="5" spans="1:4" ht="15">
      <c r="A5" s="468" t="s">
        <v>275</v>
      </c>
      <c r="B5" s="468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43100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44557406</v>
      </c>
      <c r="D10" s="54">
        <v>41742930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-43929680</v>
      </c>
      <c r="D11" s="54">
        <v>-41204943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-105991</v>
      </c>
      <c r="D12" s="54">
        <v>-3977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-117439</v>
      </c>
      <c r="D13" s="54">
        <v>-116540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-6283</v>
      </c>
      <c r="D14" s="54">
        <v>-13607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-2168</v>
      </c>
      <c r="D15" s="54">
        <v>-2447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11762</v>
      </c>
      <c r="D16" s="54">
        <v>33360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-1248</v>
      </c>
      <c r="D17" s="54">
        <v>-10286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2805</v>
      </c>
      <c r="D18" s="54">
        <v>779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394</v>
      </c>
      <c r="D19" s="54">
        <v>-9771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409558</v>
      </c>
      <c r="D20" s="55">
        <f>SUM(D10:D19)</f>
        <v>415498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-78591</v>
      </c>
      <c r="D22" s="54">
        <v>-68470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11630</v>
      </c>
      <c r="D23" s="54">
        <v>23655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65987</v>
      </c>
      <c r="D24" s="54">
        <v>38044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-12480</v>
      </c>
      <c r="D25" s="54">
        <v>-81468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51107</v>
      </c>
      <c r="D26" s="54">
        <v>53787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-470273</v>
      </c>
      <c r="D27" s="54">
        <v>-248169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543806</v>
      </c>
      <c r="D28" s="54">
        <v>465724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12558</v>
      </c>
      <c r="D29" s="54">
        <v>2375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-258</v>
      </c>
      <c r="D31" s="54">
        <v>-76539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123486</v>
      </c>
      <c r="D32" s="55">
        <f>SUM(D22:D31)</f>
        <v>108939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-689</v>
      </c>
      <c r="D35" s="54">
        <v>2861</v>
      </c>
      <c r="E35" s="130"/>
      <c r="F35" s="130"/>
    </row>
    <row r="36" spans="1:6" ht="12">
      <c r="A36" s="332" t="s">
        <v>437</v>
      </c>
      <c r="B36" s="333" t="s">
        <v>438</v>
      </c>
      <c r="C36" s="54">
        <v>33128</v>
      </c>
      <c r="D36" s="54">
        <v>89899</v>
      </c>
      <c r="E36" s="130"/>
      <c r="F36" s="130"/>
    </row>
    <row r="37" spans="1:6" ht="12">
      <c r="A37" s="332" t="s">
        <v>439</v>
      </c>
      <c r="B37" s="333" t="s">
        <v>440</v>
      </c>
      <c r="C37" s="54">
        <v>-72815</v>
      </c>
      <c r="D37" s="54">
        <v>-60608</v>
      </c>
      <c r="E37" s="130"/>
      <c r="F37" s="130"/>
    </row>
    <row r="38" spans="1:6" ht="12">
      <c r="A38" s="332" t="s">
        <v>441</v>
      </c>
      <c r="B38" s="333" t="s">
        <v>442</v>
      </c>
      <c r="C38" s="54">
        <v>-1386</v>
      </c>
      <c r="D38" s="54">
        <v>-1786</v>
      </c>
      <c r="E38" s="130"/>
      <c r="F38" s="130"/>
    </row>
    <row r="39" spans="1:6" ht="12">
      <c r="A39" s="332" t="s">
        <v>443</v>
      </c>
      <c r="B39" s="333" t="s">
        <v>444</v>
      </c>
      <c r="C39" s="54">
        <v>-9861</v>
      </c>
      <c r="D39" s="54">
        <v>-11047</v>
      </c>
      <c r="E39" s="130"/>
      <c r="F39" s="130"/>
    </row>
    <row r="40" spans="1:6" ht="12">
      <c r="A40" s="332" t="s">
        <v>445</v>
      </c>
      <c r="B40" s="333" t="s">
        <v>446</v>
      </c>
      <c r="C40" s="54">
        <v>-5557</v>
      </c>
      <c r="D40" s="54">
        <v>-5380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-5323</v>
      </c>
      <c r="D41" s="54">
        <v>-363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-62503</v>
      </c>
      <c r="D42" s="55">
        <f>SUM(D34:D41)</f>
        <v>13576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470541</v>
      </c>
      <c r="D43" s="55">
        <f>D42+D32+D20</f>
        <v>538013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1767126</v>
      </c>
      <c r="D44" s="132">
        <v>1229113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2237667</v>
      </c>
      <c r="D45" s="55">
        <f>D44+D43</f>
        <v>1767126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2230947</v>
      </c>
      <c r="D46" s="56">
        <f>+D45-D47</f>
        <v>1756087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f>+'справка №1-БАЛАНС'!C89</f>
        <v>6720</v>
      </c>
      <c r="D47" s="56">
        <f>+'[2]справка №1-БАЛАНС'!D89</f>
        <v>11039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 t="s">
        <v>931</v>
      </c>
      <c r="C49" s="319"/>
      <c r="D49" s="437"/>
      <c r="E49" s="343"/>
      <c r="G49" s="133"/>
      <c r="H49" s="133"/>
    </row>
    <row r="50" spans="1:8" ht="12">
      <c r="A50" s="575"/>
      <c r="B50" s="436" t="s">
        <v>383</v>
      </c>
      <c r="C50" s="621"/>
      <c r="D50" s="62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621"/>
      <c r="D52" s="62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21" top="1.1023622047244095" bottom="0.984251968503937" header="0.5118110236220472" footer="0.5118110236220472"/>
  <pageSetup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SheetLayoutView="100" zoomScalePageLayoutView="0" workbookViewId="0" topLeftCell="B1">
      <selection activeCell="E34" sqref="E34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622" t="s">
        <v>461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624" t="str">
        <f>'справка №1-БАЛАНС'!E3</f>
        <v>"Химимпорт" АД</v>
      </c>
      <c r="C3" s="624"/>
      <c r="D3" s="624"/>
      <c r="E3" s="624"/>
      <c r="F3" s="624"/>
      <c r="G3" s="624"/>
      <c r="H3" s="624"/>
      <c r="I3" s="624"/>
      <c r="J3" s="474"/>
      <c r="K3" s="626" t="s">
        <v>2</v>
      </c>
      <c r="L3" s="626"/>
      <c r="M3" s="476">
        <f>'справка №1-БАЛАНС'!H3</f>
        <v>627519</v>
      </c>
      <c r="N3" s="2"/>
    </row>
    <row r="4" spans="1:15" s="530" customFormat="1" ht="13.5" customHeight="1">
      <c r="A4" s="465" t="s">
        <v>462</v>
      </c>
      <c r="B4" s="624" t="str">
        <f>'справка №1-БАЛАНС'!E4</f>
        <v>консолидиран</v>
      </c>
      <c r="C4" s="624"/>
      <c r="D4" s="624"/>
      <c r="E4" s="624"/>
      <c r="F4" s="624"/>
      <c r="G4" s="624"/>
      <c r="H4" s="624"/>
      <c r="I4" s="624"/>
      <c r="J4" s="136"/>
      <c r="K4" s="627" t="s">
        <v>4</v>
      </c>
      <c r="L4" s="627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28">
        <f>'справка №1-БАЛАНС'!E5</f>
        <v>43100</v>
      </c>
      <c r="C5" s="628"/>
      <c r="D5" s="628"/>
      <c r="E5" s="628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226914</v>
      </c>
      <c r="D11" s="58">
        <f>'справка №1-БАЛАНС'!H19</f>
        <v>246838</v>
      </c>
      <c r="E11" s="58">
        <f>'справка №1-БАЛАНС'!H20</f>
        <v>12685</v>
      </c>
      <c r="F11" s="58">
        <f>'справка №1-БАЛАНС'!H22</f>
        <v>69516</v>
      </c>
      <c r="G11" s="58">
        <f>'справка №1-БАЛАНС'!H23</f>
        <v>0</v>
      </c>
      <c r="H11" s="60">
        <v>2973</v>
      </c>
      <c r="I11" s="58">
        <f>'справка №1-БАЛАНС'!H28+'справка №1-БАЛАНС'!H31</f>
        <v>783064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1341990</v>
      </c>
      <c r="M11" s="58">
        <f>'справка №1-БАЛАНС'!H39</f>
        <v>261170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226914</v>
      </c>
      <c r="D15" s="61">
        <f aca="true" t="shared" si="2" ref="D15:M15">D11+D12</f>
        <v>246838</v>
      </c>
      <c r="E15" s="61">
        <f t="shared" si="2"/>
        <v>12685</v>
      </c>
      <c r="F15" s="61">
        <f t="shared" si="2"/>
        <v>69516</v>
      </c>
      <c r="G15" s="61">
        <f t="shared" si="2"/>
        <v>0</v>
      </c>
      <c r="H15" s="61">
        <f t="shared" si="2"/>
        <v>2973</v>
      </c>
      <c r="I15" s="61">
        <f t="shared" si="2"/>
        <v>783064</v>
      </c>
      <c r="J15" s="61">
        <f t="shared" si="2"/>
        <v>0</v>
      </c>
      <c r="K15" s="61">
        <f t="shared" si="2"/>
        <v>0</v>
      </c>
      <c r="L15" s="344">
        <f t="shared" si="1"/>
        <v>1341990</v>
      </c>
      <c r="M15" s="61">
        <f t="shared" si="2"/>
        <v>261170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68992</v>
      </c>
      <c r="J16" s="345">
        <f>+'справка №1-БАЛАНС'!G32</f>
        <v>0</v>
      </c>
      <c r="K16" s="60"/>
      <c r="L16" s="344">
        <f t="shared" si="1"/>
        <v>68992</v>
      </c>
      <c r="M16" s="60">
        <v>17548</v>
      </c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25384</v>
      </c>
      <c r="G17" s="62">
        <f t="shared" si="3"/>
        <v>0</v>
      </c>
      <c r="H17" s="62">
        <f t="shared" si="3"/>
        <v>0</v>
      </c>
      <c r="I17" s="62">
        <f t="shared" si="3"/>
        <v>-37661</v>
      </c>
      <c r="J17" s="62">
        <f>J18+J19</f>
        <v>0</v>
      </c>
      <c r="K17" s="62">
        <f t="shared" si="3"/>
        <v>0</v>
      </c>
      <c r="L17" s="344">
        <f t="shared" si="1"/>
        <v>-12277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-12277</v>
      </c>
      <c r="J18" s="60"/>
      <c r="K18" s="60"/>
      <c r="L18" s="344">
        <f t="shared" si="1"/>
        <v>-12277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25384</v>
      </c>
      <c r="G19" s="60"/>
      <c r="H19" s="60"/>
      <c r="I19" s="60">
        <v>-25384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4719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4719</v>
      </c>
      <c r="M24" s="59">
        <f t="shared" si="5"/>
        <v>2480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4719</v>
      </c>
      <c r="F25" s="185"/>
      <c r="G25" s="185"/>
      <c r="H25" s="185"/>
      <c r="I25" s="185"/>
      <c r="J25" s="185"/>
      <c r="K25" s="185"/>
      <c r="L25" s="344">
        <f t="shared" si="1"/>
        <v>4719</v>
      </c>
      <c r="M25" s="185">
        <v>2480</v>
      </c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318</v>
      </c>
      <c r="D28" s="60">
        <v>208</v>
      </c>
      <c r="E28" s="60">
        <v>0</v>
      </c>
      <c r="F28" s="60">
        <v>0</v>
      </c>
      <c r="G28" s="60">
        <v>6230</v>
      </c>
      <c r="H28" s="60">
        <v>0</v>
      </c>
      <c r="I28" s="60">
        <v>-4171</v>
      </c>
      <c r="J28" s="60"/>
      <c r="K28" s="60"/>
      <c r="L28" s="344">
        <f t="shared" si="1"/>
        <v>2585</v>
      </c>
      <c r="M28" s="60">
        <v>-7373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227232</v>
      </c>
      <c r="D29" s="59">
        <f aca="true" t="shared" si="6" ref="D29:M29">D17+D20+D21+D24+D28+D27+D15+D16</f>
        <v>247046</v>
      </c>
      <c r="E29" s="59">
        <f t="shared" si="6"/>
        <v>17404</v>
      </c>
      <c r="F29" s="59">
        <f t="shared" si="6"/>
        <v>94900</v>
      </c>
      <c r="G29" s="59">
        <f t="shared" si="6"/>
        <v>6230</v>
      </c>
      <c r="H29" s="59">
        <f t="shared" si="6"/>
        <v>2973</v>
      </c>
      <c r="I29" s="59">
        <f t="shared" si="6"/>
        <v>810224</v>
      </c>
      <c r="J29" s="59">
        <f t="shared" si="6"/>
        <v>0</v>
      </c>
      <c r="K29" s="59">
        <f t="shared" si="6"/>
        <v>0</v>
      </c>
      <c r="L29" s="344">
        <f t="shared" si="1"/>
        <v>1406009</v>
      </c>
      <c r="M29" s="59">
        <f t="shared" si="6"/>
        <v>273825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227232</v>
      </c>
      <c r="D32" s="59">
        <f t="shared" si="7"/>
        <v>247046</v>
      </c>
      <c r="E32" s="59">
        <f t="shared" si="7"/>
        <v>17404</v>
      </c>
      <c r="F32" s="59">
        <f t="shared" si="7"/>
        <v>94900</v>
      </c>
      <c r="G32" s="59">
        <f t="shared" si="7"/>
        <v>6230</v>
      </c>
      <c r="H32" s="59">
        <f t="shared" si="7"/>
        <v>2973</v>
      </c>
      <c r="I32" s="59">
        <f t="shared" si="7"/>
        <v>810224</v>
      </c>
      <c r="J32" s="59">
        <f t="shared" si="7"/>
        <v>0</v>
      </c>
      <c r="K32" s="59">
        <f t="shared" si="7"/>
        <v>0</v>
      </c>
      <c r="L32" s="344">
        <f t="shared" si="1"/>
        <v>1406009</v>
      </c>
      <c r="M32" s="59">
        <f>M29+M30+M31</f>
        <v>273825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25" t="s">
        <v>862</v>
      </c>
      <c r="B35" s="625"/>
      <c r="C35" s="625"/>
      <c r="D35" s="625"/>
      <c r="E35" s="625"/>
      <c r="F35" s="625"/>
      <c r="G35" s="625"/>
      <c r="H35" s="625"/>
      <c r="I35" s="625"/>
      <c r="J35" s="62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925</v>
      </c>
      <c r="B38" s="19"/>
      <c r="C38" s="15"/>
      <c r="D38" s="623" t="s">
        <v>523</v>
      </c>
      <c r="E38" s="623"/>
      <c r="F38" s="623"/>
      <c r="G38" s="623"/>
      <c r="H38" s="623"/>
      <c r="I38" s="623"/>
      <c r="J38" s="15" t="s">
        <v>857</v>
      </c>
      <c r="K38" s="15"/>
      <c r="L38" s="623"/>
      <c r="M38" s="623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32"/>
  <sheetViews>
    <sheetView zoomScaleSheetLayoutView="100" zoomScalePageLayoutView="0" workbookViewId="0" topLeftCell="H6">
      <selection activeCell="K21" sqref="K21:M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33" t="s">
        <v>385</v>
      </c>
      <c r="B2" s="634"/>
      <c r="C2" s="635" t="str">
        <f>'справка №1-БАЛАНС'!E3</f>
        <v>"Химимпорт" АД</v>
      </c>
      <c r="D2" s="635"/>
      <c r="E2" s="635"/>
      <c r="F2" s="635"/>
      <c r="G2" s="635"/>
      <c r="H2" s="63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627519</v>
      </c>
      <c r="P2" s="481"/>
      <c r="Q2" s="481"/>
      <c r="R2" s="524"/>
    </row>
    <row r="3" spans="1:18" ht="15">
      <c r="A3" s="633" t="s">
        <v>5</v>
      </c>
      <c r="B3" s="634"/>
      <c r="C3" s="636">
        <f>'справка №1-БАЛАНС'!E5</f>
        <v>43100</v>
      </c>
      <c r="D3" s="636"/>
      <c r="E3" s="636"/>
      <c r="F3" s="483"/>
      <c r="G3" s="483"/>
      <c r="H3" s="483"/>
      <c r="I3" s="483"/>
      <c r="J3" s="483"/>
      <c r="K3" s="483"/>
      <c r="L3" s="483"/>
      <c r="M3" s="639" t="s">
        <v>4</v>
      </c>
      <c r="N3" s="639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525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526</v>
      </c>
    </row>
    <row r="5" spans="1:18" s="100" customFormat="1" ht="30.75" customHeight="1">
      <c r="A5" s="629" t="s">
        <v>465</v>
      </c>
      <c r="B5" s="630"/>
      <c r="C5" s="637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4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42" t="s">
        <v>531</v>
      </c>
      <c r="R5" s="642" t="s">
        <v>532</v>
      </c>
    </row>
    <row r="6" spans="1:18" s="100" customFormat="1" ht="48">
      <c r="A6" s="631"/>
      <c r="B6" s="632"/>
      <c r="C6" s="638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4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43"/>
      <c r="R6" s="64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52651</v>
      </c>
      <c r="E9" s="189">
        <v>0</v>
      </c>
      <c r="F9" s="189">
        <v>1049</v>
      </c>
      <c r="G9" s="74">
        <f>D9+E9-F9</f>
        <v>51602</v>
      </c>
      <c r="H9" s="65"/>
      <c r="I9" s="65"/>
      <c r="J9" s="74">
        <f aca="true" t="shared" si="0" ref="J9:J25">G9+H9-I9</f>
        <v>51602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51602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124769</v>
      </c>
      <c r="E10" s="189">
        <v>9150</v>
      </c>
      <c r="F10" s="189">
        <v>1795</v>
      </c>
      <c r="G10" s="74">
        <f aca="true" t="shared" si="3" ref="G10:G39">D10+E10-F10</f>
        <v>132124</v>
      </c>
      <c r="H10" s="65"/>
      <c r="I10" s="65"/>
      <c r="J10" s="74">
        <f t="shared" si="0"/>
        <v>132124</v>
      </c>
      <c r="K10" s="65">
        <v>21921</v>
      </c>
      <c r="L10" s="65">
        <v>3810</v>
      </c>
      <c r="M10" s="65">
        <v>444</v>
      </c>
      <c r="N10" s="74">
        <f aca="true" t="shared" si="4" ref="N10:N39">K10+L10-M10</f>
        <v>25287</v>
      </c>
      <c r="O10" s="65"/>
      <c r="P10" s="65"/>
      <c r="Q10" s="74">
        <f t="shared" si="1"/>
        <v>25287</v>
      </c>
      <c r="R10" s="74">
        <f t="shared" si="2"/>
        <v>106837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176066</v>
      </c>
      <c r="E11" s="189">
        <v>8286</v>
      </c>
      <c r="F11" s="189">
        <v>3876</v>
      </c>
      <c r="G11" s="74">
        <f t="shared" si="3"/>
        <v>180476</v>
      </c>
      <c r="H11" s="65"/>
      <c r="I11" s="65"/>
      <c r="J11" s="74">
        <f t="shared" si="0"/>
        <v>180476</v>
      </c>
      <c r="K11" s="65">
        <v>109076</v>
      </c>
      <c r="L11" s="65">
        <v>9734</v>
      </c>
      <c r="M11" s="65">
        <v>2436</v>
      </c>
      <c r="N11" s="74">
        <f t="shared" si="4"/>
        <v>116374</v>
      </c>
      <c r="O11" s="65"/>
      <c r="P11" s="65"/>
      <c r="Q11" s="74">
        <f t="shared" si="1"/>
        <v>116374</v>
      </c>
      <c r="R11" s="74">
        <f t="shared" si="2"/>
        <v>64102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84989</v>
      </c>
      <c r="E12" s="189">
        <v>732</v>
      </c>
      <c r="F12" s="189">
        <v>333</v>
      </c>
      <c r="G12" s="74">
        <f t="shared" si="3"/>
        <v>85388</v>
      </c>
      <c r="H12" s="65"/>
      <c r="I12" s="65"/>
      <c r="J12" s="74">
        <f t="shared" si="0"/>
        <v>85388</v>
      </c>
      <c r="K12" s="65">
        <v>32332</v>
      </c>
      <c r="L12" s="65">
        <v>1571</v>
      </c>
      <c r="M12" s="65">
        <v>162</v>
      </c>
      <c r="N12" s="74">
        <f t="shared" si="4"/>
        <v>33741</v>
      </c>
      <c r="O12" s="65"/>
      <c r="P12" s="65"/>
      <c r="Q12" s="74">
        <f t="shared" si="1"/>
        <v>33741</v>
      </c>
      <c r="R12" s="74">
        <f t="shared" si="2"/>
        <v>51647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128159</v>
      </c>
      <c r="E13" s="189">
        <v>4127</v>
      </c>
      <c r="F13" s="189">
        <v>3659</v>
      </c>
      <c r="G13" s="74">
        <f t="shared" si="3"/>
        <v>128627</v>
      </c>
      <c r="H13" s="65"/>
      <c r="I13" s="65"/>
      <c r="J13" s="74">
        <f t="shared" si="0"/>
        <v>128627</v>
      </c>
      <c r="K13" s="65">
        <v>52122</v>
      </c>
      <c r="L13" s="65">
        <v>4735</v>
      </c>
      <c r="M13" s="65">
        <v>1194</v>
      </c>
      <c r="N13" s="74">
        <f t="shared" si="4"/>
        <v>55663</v>
      </c>
      <c r="O13" s="65"/>
      <c r="P13" s="65"/>
      <c r="Q13" s="74">
        <f t="shared" si="1"/>
        <v>55663</v>
      </c>
      <c r="R13" s="74">
        <f t="shared" si="2"/>
        <v>72964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0</v>
      </c>
      <c r="E14" s="189"/>
      <c r="F14" s="189"/>
      <c r="G14" s="74">
        <f t="shared" si="3"/>
        <v>0</v>
      </c>
      <c r="H14" s="65"/>
      <c r="I14" s="65"/>
      <c r="J14" s="74">
        <f t="shared" si="0"/>
        <v>0</v>
      </c>
      <c r="K14" s="65">
        <v>0</v>
      </c>
      <c r="L14" s="65"/>
      <c r="M14" s="65"/>
      <c r="N14" s="74">
        <f t="shared" si="4"/>
        <v>0</v>
      </c>
      <c r="O14" s="65"/>
      <c r="P14" s="65"/>
      <c r="Q14" s="74">
        <f t="shared" si="1"/>
        <v>0</v>
      </c>
      <c r="R14" s="74">
        <f t="shared" si="2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858</v>
      </c>
      <c r="B15" s="374" t="s">
        <v>859</v>
      </c>
      <c r="C15" s="454" t="s">
        <v>860</v>
      </c>
      <c r="D15" s="455">
        <v>60258</v>
      </c>
      <c r="E15" s="455">
        <v>7808</v>
      </c>
      <c r="F15" s="455">
        <v>17433</v>
      </c>
      <c r="G15" s="74">
        <f t="shared" si="3"/>
        <v>50633</v>
      </c>
      <c r="H15" s="456"/>
      <c r="I15" s="456"/>
      <c r="J15" s="74">
        <f t="shared" si="0"/>
        <v>50633</v>
      </c>
      <c r="K15" s="456">
        <v>0</v>
      </c>
      <c r="L15" s="456"/>
      <c r="M15" s="456"/>
      <c r="N15" s="74">
        <f t="shared" si="4"/>
        <v>0</v>
      </c>
      <c r="O15" s="456"/>
      <c r="P15" s="456"/>
      <c r="Q15" s="74">
        <f t="shared" si="1"/>
        <v>0</v>
      </c>
      <c r="R15" s="74">
        <f t="shared" si="2"/>
        <v>50633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96949</v>
      </c>
      <c r="E16" s="189">
        <f>881+43</f>
        <v>924</v>
      </c>
      <c r="F16" s="189">
        <v>40</v>
      </c>
      <c r="G16" s="74">
        <f t="shared" si="3"/>
        <v>97833</v>
      </c>
      <c r="H16" s="65"/>
      <c r="I16" s="65"/>
      <c r="J16" s="74">
        <f t="shared" si="0"/>
        <v>97833</v>
      </c>
      <c r="K16" s="65">
        <v>58188</v>
      </c>
      <c r="L16" s="65">
        <f>1545+4046</f>
        <v>5591</v>
      </c>
      <c r="M16" s="65">
        <v>38</v>
      </c>
      <c r="N16" s="74">
        <f t="shared" si="4"/>
        <v>63741</v>
      </c>
      <c r="O16" s="65"/>
      <c r="P16" s="65"/>
      <c r="Q16" s="74">
        <f aca="true" t="shared" si="5" ref="Q16:Q25">N16+O16-P16</f>
        <v>63741</v>
      </c>
      <c r="R16" s="74">
        <f aca="true" t="shared" si="6" ref="R16:R25">J16-Q16</f>
        <v>34092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723841</v>
      </c>
      <c r="E17" s="194">
        <f>SUM(E9:E16)</f>
        <v>31027</v>
      </c>
      <c r="F17" s="194">
        <f>SUM(F9:F16)</f>
        <v>28185</v>
      </c>
      <c r="G17" s="74">
        <f t="shared" si="3"/>
        <v>726683</v>
      </c>
      <c r="H17" s="75">
        <f>SUM(H9:H16)</f>
        <v>0</v>
      </c>
      <c r="I17" s="75">
        <f>SUM(I9:I16)</f>
        <v>0</v>
      </c>
      <c r="J17" s="74">
        <f t="shared" si="0"/>
        <v>726683</v>
      </c>
      <c r="K17" s="75">
        <f>SUM(K9:K16)</f>
        <v>273639</v>
      </c>
      <c r="L17" s="75">
        <f>SUM(L9:L16)</f>
        <v>25441</v>
      </c>
      <c r="M17" s="75">
        <f>SUM(M9:M16)</f>
        <v>4274</v>
      </c>
      <c r="N17" s="74">
        <f t="shared" si="4"/>
        <v>294806</v>
      </c>
      <c r="O17" s="75">
        <f>SUM(O9:O16)</f>
        <v>0</v>
      </c>
      <c r="P17" s="75">
        <f>SUM(P9:P16)</f>
        <v>0</v>
      </c>
      <c r="Q17" s="74">
        <f t="shared" si="5"/>
        <v>294806</v>
      </c>
      <c r="R17" s="74">
        <f t="shared" si="6"/>
        <v>431877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337574</v>
      </c>
      <c r="E18" s="187">
        <f>61744+4803+14067</f>
        <v>80614</v>
      </c>
      <c r="F18" s="187">
        <v>15503</v>
      </c>
      <c r="G18" s="74">
        <f t="shared" si="3"/>
        <v>402685</v>
      </c>
      <c r="H18" s="63">
        <v>4003</v>
      </c>
      <c r="I18" s="63">
        <v>4</v>
      </c>
      <c r="J18" s="74">
        <f t="shared" si="0"/>
        <v>406684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406684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79313</v>
      </c>
      <c r="E21" s="189">
        <v>9983</v>
      </c>
      <c r="F21" s="189">
        <f>62+1703</f>
        <v>1765</v>
      </c>
      <c r="G21" s="74">
        <f t="shared" si="3"/>
        <v>87531</v>
      </c>
      <c r="H21" s="65"/>
      <c r="I21" s="65"/>
      <c r="J21" s="74">
        <f t="shared" si="0"/>
        <v>87531</v>
      </c>
      <c r="K21" s="65">
        <v>41961</v>
      </c>
      <c r="L21" s="65">
        <f>4269+401</f>
        <v>4670</v>
      </c>
      <c r="M21" s="65">
        <v>57</v>
      </c>
      <c r="N21" s="74">
        <f t="shared" si="4"/>
        <v>46574</v>
      </c>
      <c r="O21" s="65"/>
      <c r="P21" s="65"/>
      <c r="Q21" s="74">
        <f t="shared" si="5"/>
        <v>46574</v>
      </c>
      <c r="R21" s="74">
        <f t="shared" si="6"/>
        <v>40957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10163</v>
      </c>
      <c r="E22" s="189">
        <f>25+311</f>
        <v>336</v>
      </c>
      <c r="F22" s="189">
        <v>49</v>
      </c>
      <c r="G22" s="74">
        <f t="shared" si="3"/>
        <v>10450</v>
      </c>
      <c r="H22" s="65"/>
      <c r="I22" s="65"/>
      <c r="J22" s="74">
        <f t="shared" si="0"/>
        <v>10450</v>
      </c>
      <c r="K22" s="65">
        <v>9084</v>
      </c>
      <c r="L22" s="65">
        <v>539</v>
      </c>
      <c r="M22" s="65">
        <v>20</v>
      </c>
      <c r="N22" s="74">
        <f t="shared" si="4"/>
        <v>9603</v>
      </c>
      <c r="O22" s="65"/>
      <c r="P22" s="65"/>
      <c r="Q22" s="74">
        <f t="shared" si="5"/>
        <v>9603</v>
      </c>
      <c r="R22" s="74">
        <f t="shared" si="6"/>
        <v>847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12506</v>
      </c>
      <c r="E23" s="189">
        <v>261</v>
      </c>
      <c r="F23" s="189"/>
      <c r="G23" s="74">
        <f t="shared" si="3"/>
        <v>12767</v>
      </c>
      <c r="H23" s="65"/>
      <c r="I23" s="65"/>
      <c r="J23" s="74">
        <f t="shared" si="0"/>
        <v>12767</v>
      </c>
      <c r="K23" s="65">
        <v>52</v>
      </c>
      <c r="L23" s="65"/>
      <c r="M23" s="65"/>
      <c r="N23" s="74">
        <f t="shared" si="4"/>
        <v>52</v>
      </c>
      <c r="O23" s="65"/>
      <c r="P23" s="65"/>
      <c r="Q23" s="74">
        <f t="shared" si="5"/>
        <v>52</v>
      </c>
      <c r="R23" s="74">
        <f t="shared" si="6"/>
        <v>12715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135877</v>
      </c>
      <c r="E24" s="189">
        <f>1289+933</f>
        <v>2222</v>
      </c>
      <c r="F24" s="189">
        <v>806</v>
      </c>
      <c r="G24" s="74">
        <f t="shared" si="3"/>
        <v>137293</v>
      </c>
      <c r="H24" s="65"/>
      <c r="I24" s="65"/>
      <c r="J24" s="74">
        <f t="shared" si="0"/>
        <v>137293</v>
      </c>
      <c r="K24" s="65">
        <v>14730</v>
      </c>
      <c r="L24" s="65">
        <f>4414+1084</f>
        <v>5498</v>
      </c>
      <c r="M24" s="65">
        <v>56</v>
      </c>
      <c r="N24" s="74">
        <f t="shared" si="4"/>
        <v>20172</v>
      </c>
      <c r="O24" s="65"/>
      <c r="P24" s="65"/>
      <c r="Q24" s="74">
        <f t="shared" si="5"/>
        <v>20172</v>
      </c>
      <c r="R24" s="74">
        <f t="shared" si="6"/>
        <v>117121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584</v>
      </c>
      <c r="D25" s="190">
        <f>SUM(D21:D24)</f>
        <v>237859</v>
      </c>
      <c r="E25" s="190">
        <f aca="true" t="shared" si="7" ref="E25:P25">SUM(E21:E24)</f>
        <v>12802</v>
      </c>
      <c r="F25" s="190">
        <f t="shared" si="7"/>
        <v>2620</v>
      </c>
      <c r="G25" s="67">
        <f t="shared" si="3"/>
        <v>248041</v>
      </c>
      <c r="H25" s="66">
        <f t="shared" si="7"/>
        <v>0</v>
      </c>
      <c r="I25" s="66">
        <f t="shared" si="7"/>
        <v>0</v>
      </c>
      <c r="J25" s="67">
        <f t="shared" si="0"/>
        <v>248041</v>
      </c>
      <c r="K25" s="66">
        <f t="shared" si="7"/>
        <v>65827</v>
      </c>
      <c r="L25" s="66">
        <f t="shared" si="7"/>
        <v>10707</v>
      </c>
      <c r="M25" s="66">
        <f t="shared" si="7"/>
        <v>133</v>
      </c>
      <c r="N25" s="67">
        <f t="shared" si="4"/>
        <v>76401</v>
      </c>
      <c r="O25" s="66">
        <f t="shared" si="7"/>
        <v>0</v>
      </c>
      <c r="P25" s="66">
        <f t="shared" si="7"/>
        <v>0</v>
      </c>
      <c r="Q25" s="67">
        <f t="shared" si="5"/>
        <v>76401</v>
      </c>
      <c r="R25" s="67">
        <f t="shared" si="6"/>
        <v>171640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853</v>
      </c>
      <c r="C27" s="380" t="s">
        <v>587</v>
      </c>
      <c r="D27" s="192">
        <f>SUM(D28:D31)</f>
        <v>30475</v>
      </c>
      <c r="E27" s="192">
        <f aca="true" t="shared" si="8" ref="E27:P27">SUM(E28:E31)</f>
        <v>5396</v>
      </c>
      <c r="F27" s="192">
        <f t="shared" si="8"/>
        <v>1597</v>
      </c>
      <c r="G27" s="71">
        <f t="shared" si="3"/>
        <v>34274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34274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0</v>
      </c>
      <c r="E28" s="189"/>
      <c r="F28" s="189"/>
      <c r="G28" s="74">
        <f t="shared" si="3"/>
        <v>0</v>
      </c>
      <c r="H28" s="65"/>
      <c r="I28" s="65"/>
      <c r="J28" s="74">
        <f t="shared" si="9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6317</v>
      </c>
      <c r="E29" s="189">
        <v>1419</v>
      </c>
      <c r="F29" s="189">
        <v>210</v>
      </c>
      <c r="G29" s="74">
        <f t="shared" si="3"/>
        <v>7526</v>
      </c>
      <c r="H29" s="72"/>
      <c r="I29" s="72"/>
      <c r="J29" s="74">
        <f t="shared" si="9"/>
        <v>7526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7526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24158</v>
      </c>
      <c r="E30" s="189">
        <v>3977</v>
      </c>
      <c r="F30" s="189">
        <v>1387</v>
      </c>
      <c r="G30" s="74">
        <f t="shared" si="3"/>
        <v>26748</v>
      </c>
      <c r="H30" s="72"/>
      <c r="I30" s="72"/>
      <c r="J30" s="74">
        <f t="shared" si="9"/>
        <v>26748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26748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>
        <v>551857</v>
      </c>
      <c r="E37" s="189">
        <v>54307</v>
      </c>
      <c r="F37" s="189">
        <v>11985</v>
      </c>
      <c r="G37" s="74">
        <f t="shared" si="3"/>
        <v>594179</v>
      </c>
      <c r="H37" s="72"/>
      <c r="I37" s="72"/>
      <c r="J37" s="74">
        <f t="shared" si="9"/>
        <v>594179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594179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603</v>
      </c>
      <c r="D38" s="194">
        <f>D27+D32+D37</f>
        <v>582332</v>
      </c>
      <c r="E38" s="194">
        <f aca="true" t="shared" si="13" ref="E38:P38">E27+E32+E37</f>
        <v>59703</v>
      </c>
      <c r="F38" s="194">
        <f t="shared" si="13"/>
        <v>13582</v>
      </c>
      <c r="G38" s="74">
        <f t="shared" si="3"/>
        <v>628453</v>
      </c>
      <c r="H38" s="75">
        <f t="shared" si="13"/>
        <v>0</v>
      </c>
      <c r="I38" s="75">
        <f t="shared" si="13"/>
        <v>0</v>
      </c>
      <c r="J38" s="74">
        <f t="shared" si="9"/>
        <v>628453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628453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>
        <v>33042</v>
      </c>
      <c r="E39" s="570">
        <v>0</v>
      </c>
      <c r="F39" s="570">
        <v>275</v>
      </c>
      <c r="G39" s="74">
        <f t="shared" si="3"/>
        <v>32767</v>
      </c>
      <c r="H39" s="570"/>
      <c r="I39" s="570"/>
      <c r="J39" s="74">
        <f t="shared" si="9"/>
        <v>32767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10"/>
        <v>0</v>
      </c>
      <c r="R39" s="74">
        <f t="shared" si="11"/>
        <v>32767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1914648</v>
      </c>
      <c r="E40" s="438">
        <f>E17+E18+E19+E25+E38+E39</f>
        <v>184146</v>
      </c>
      <c r="F40" s="438">
        <f aca="true" t="shared" si="14" ref="F40:R40">F17+F18+F19+F25+F38+F39</f>
        <v>60165</v>
      </c>
      <c r="G40" s="438">
        <f t="shared" si="14"/>
        <v>2038629</v>
      </c>
      <c r="H40" s="438">
        <f t="shared" si="14"/>
        <v>4003</v>
      </c>
      <c r="I40" s="438">
        <f t="shared" si="14"/>
        <v>4</v>
      </c>
      <c r="J40" s="438">
        <f t="shared" si="14"/>
        <v>2042628</v>
      </c>
      <c r="K40" s="438">
        <f t="shared" si="14"/>
        <v>339466</v>
      </c>
      <c r="L40" s="438">
        <f t="shared" si="14"/>
        <v>36148</v>
      </c>
      <c r="M40" s="438">
        <f t="shared" si="14"/>
        <v>4407</v>
      </c>
      <c r="N40" s="438">
        <f t="shared" si="14"/>
        <v>371207</v>
      </c>
      <c r="O40" s="438">
        <f t="shared" si="14"/>
        <v>0</v>
      </c>
      <c r="P40" s="438">
        <f t="shared" si="14"/>
        <v>0</v>
      </c>
      <c r="Q40" s="438">
        <f t="shared" si="14"/>
        <v>371207</v>
      </c>
      <c r="R40" s="438">
        <f t="shared" si="14"/>
        <v>1671421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925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44"/>
      <c r="L44" s="644"/>
      <c r="M44" s="644"/>
      <c r="N44" s="644"/>
      <c r="O44" s="640" t="s">
        <v>783</v>
      </c>
      <c r="P44" s="641"/>
      <c r="Q44" s="641"/>
      <c r="R44" s="641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M3:N3"/>
    <mergeCell ref="O44:R44"/>
    <mergeCell ref="Q5:Q6"/>
    <mergeCell ref="R5:R6"/>
    <mergeCell ref="J5:J6"/>
    <mergeCell ref="K44:N44"/>
    <mergeCell ref="A5:B6"/>
    <mergeCell ref="A2:B2"/>
    <mergeCell ref="C2:H2"/>
    <mergeCell ref="A3:B3"/>
    <mergeCell ref="C3:E3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5"/>
  <sheetViews>
    <sheetView zoomScaleSheetLayoutView="100" zoomScalePageLayoutView="0" workbookViewId="0" topLeftCell="A81">
      <selection activeCell="C102" sqref="C102:F10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48" t="s">
        <v>611</v>
      </c>
      <c r="B1" s="648"/>
      <c r="C1" s="648"/>
      <c r="D1" s="648"/>
      <c r="E1" s="648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51" t="str">
        <f>'справка №1-БАЛАНС'!E3</f>
        <v>"Химимпорт" АД</v>
      </c>
      <c r="C3" s="652"/>
      <c r="D3" s="524" t="s">
        <v>2</v>
      </c>
      <c r="E3" s="107">
        <f>'справка №1-БАЛАНС'!H3</f>
        <v>627519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49">
        <f>'справка №1-БАЛАНС'!E5</f>
        <v>43100</v>
      </c>
      <c r="C4" s="650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612</v>
      </c>
      <c r="B5" s="494"/>
      <c r="C5" s="495"/>
      <c r="D5" s="107"/>
      <c r="E5" s="496" t="s">
        <v>613</v>
      </c>
    </row>
    <row r="6" spans="1:14" s="100" customFormat="1" ht="12">
      <c r="A6" s="389" t="s">
        <v>465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12178</v>
      </c>
      <c r="D11" s="119">
        <f>SUM(D12:D14)</f>
        <v>0</v>
      </c>
      <c r="E11" s="120">
        <f>SUM(E12:E14)</f>
        <v>12178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>
        <v>12178</v>
      </c>
      <c r="D12" s="108"/>
      <c r="E12" s="120">
        <f aca="true" t="shared" si="0" ref="E12:E42">C12-D12</f>
        <v>12178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>
        <v>178531</v>
      </c>
      <c r="D15" s="108"/>
      <c r="E15" s="120">
        <f t="shared" si="0"/>
        <v>178531</v>
      </c>
      <c r="F15" s="106"/>
    </row>
    <row r="16" spans="1:15" ht="12">
      <c r="A16" s="396" t="s">
        <v>631</v>
      </c>
      <c r="B16" s="397" t="s">
        <v>632</v>
      </c>
      <c r="C16" s="119">
        <f>+C17+C18</f>
        <v>1856477</v>
      </c>
      <c r="D16" s="119">
        <f>+D17+D18</f>
        <v>0</v>
      </c>
      <c r="E16" s="120">
        <f t="shared" si="0"/>
        <v>1856477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>
        <v>110</v>
      </c>
      <c r="D17" s="108"/>
      <c r="E17" s="120">
        <f t="shared" si="0"/>
        <v>110</v>
      </c>
      <c r="F17" s="106"/>
    </row>
    <row r="18" spans="1:6" ht="12">
      <c r="A18" s="396" t="s">
        <v>627</v>
      </c>
      <c r="B18" s="397" t="s">
        <v>635</v>
      </c>
      <c r="C18" s="108">
        <v>1856367</v>
      </c>
      <c r="D18" s="108"/>
      <c r="E18" s="120">
        <f t="shared" si="0"/>
        <v>1856367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2047186</v>
      </c>
      <c r="D19" s="104">
        <f>D11+D15+D16</f>
        <v>0</v>
      </c>
      <c r="E19" s="118">
        <f>E11+E15+E16</f>
        <v>2047186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>
        <v>3854</v>
      </c>
      <c r="D21" s="108"/>
      <c r="E21" s="120">
        <f t="shared" si="0"/>
        <v>3854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43258</v>
      </c>
      <c r="D24" s="119">
        <f>SUM(D25:D27)</f>
        <v>43258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>
        <v>43258</v>
      </c>
      <c r="D25" s="108">
        <f>+C25</f>
        <v>43258</v>
      </c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98857</v>
      </c>
      <c r="D28" s="108">
        <f>+C28</f>
        <v>98857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17409</v>
      </c>
      <c r="D29" s="108">
        <f>+C29</f>
        <v>17409</v>
      </c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>
        <v>212598</v>
      </c>
      <c r="D30" s="108">
        <f>+C30</f>
        <v>212598</v>
      </c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>
        <v>60817</v>
      </c>
      <c r="D31" s="108">
        <f>+C31</f>
        <v>60817</v>
      </c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1788</v>
      </c>
      <c r="D33" s="105">
        <f>SUM(D34:D37)</f>
        <v>1788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>
        <v>86</v>
      </c>
      <c r="D34" s="108">
        <f>+C34</f>
        <v>86</v>
      </c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1676</v>
      </c>
      <c r="D35" s="108">
        <f>+C35</f>
        <v>1676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f>1+3+22</f>
        <v>26</v>
      </c>
      <c r="D37" s="108">
        <f>+C37</f>
        <v>26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211906</v>
      </c>
      <c r="D38" s="105">
        <f>SUM(D39:D42)</f>
        <v>211906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v>211906</v>
      </c>
      <c r="D42" s="108">
        <f>+C42</f>
        <v>211906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646633</v>
      </c>
      <c r="D43" s="104">
        <f>D24+D28+D29+D31+D30+D32+D33+D38</f>
        <v>646633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2697673</v>
      </c>
      <c r="D44" s="103">
        <f>D43+D21+D19+D9</f>
        <v>646633</v>
      </c>
      <c r="E44" s="118">
        <f>E43+E21+E19+E9</f>
        <v>2051040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4314</v>
      </c>
      <c r="D52" s="103">
        <f>SUM(D53:D55)</f>
        <v>0</v>
      </c>
      <c r="E52" s="119">
        <f>C52-D52</f>
        <v>4314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>
        <v>4314</v>
      </c>
      <c r="D53" s="108"/>
      <c r="E53" s="119">
        <f>C53-D53</f>
        <v>4314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123219</v>
      </c>
      <c r="D56" s="103">
        <f>D57+D59</f>
        <v>0</v>
      </c>
      <c r="E56" s="119">
        <f t="shared" si="1"/>
        <v>123219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123219</v>
      </c>
      <c r="D57" s="108"/>
      <c r="E57" s="119">
        <f t="shared" si="1"/>
        <v>123219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>
        <v>5235</v>
      </c>
      <c r="D62" s="108"/>
      <c r="E62" s="119">
        <f t="shared" si="1"/>
        <v>5235</v>
      </c>
      <c r="F62" s="110"/>
    </row>
    <row r="63" spans="1:6" ht="12">
      <c r="A63" s="396" t="s">
        <v>707</v>
      </c>
      <c r="B63" s="397" t="s">
        <v>708</v>
      </c>
      <c r="C63" s="108">
        <v>29792</v>
      </c>
      <c r="D63" s="108"/>
      <c r="E63" s="119">
        <f t="shared" si="1"/>
        <v>29792</v>
      </c>
      <c r="F63" s="110"/>
    </row>
    <row r="64" spans="1:6" ht="12">
      <c r="A64" s="396" t="s">
        <v>709</v>
      </c>
      <c r="B64" s="397" t="s">
        <v>710</v>
      </c>
      <c r="C64" s="108">
        <v>2339405</v>
      </c>
      <c r="D64" s="108"/>
      <c r="E64" s="119">
        <f t="shared" si="1"/>
        <v>2339405</v>
      </c>
      <c r="F64" s="110"/>
    </row>
    <row r="65" spans="1:6" ht="12">
      <c r="A65" s="396" t="s">
        <v>711</v>
      </c>
      <c r="B65" s="397" t="s">
        <v>712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2501965</v>
      </c>
      <c r="D66" s="103">
        <f>D52+D56+D61+D62+D63+D64</f>
        <v>0</v>
      </c>
      <c r="E66" s="119">
        <f t="shared" si="1"/>
        <v>2501965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23777</v>
      </c>
      <c r="D68" s="108"/>
      <c r="E68" s="119">
        <f t="shared" si="1"/>
        <v>23777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31413</v>
      </c>
      <c r="D71" s="105">
        <f>SUM(D72:D74)</f>
        <v>31413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>
        <f>+C72</f>
        <v>0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31413</v>
      </c>
      <c r="D74" s="108">
        <f>+C74</f>
        <v>31413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62493</v>
      </c>
      <c r="D75" s="103">
        <f>D76+D78</f>
        <v>62493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>
        <f>62493-1120</f>
        <v>61373</v>
      </c>
      <c r="D76" s="108">
        <f>+C76</f>
        <v>61373</v>
      </c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8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>
        <v>1120</v>
      </c>
      <c r="D78" s="108">
        <f>+C78</f>
        <v>1120</v>
      </c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>
        <v>0</v>
      </c>
      <c r="D79" s="109">
        <f>+C79</f>
        <v>0</v>
      </c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>
        <v>0</v>
      </c>
      <c r="D82" s="108">
        <f>+C82</f>
        <v>0</v>
      </c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149649</v>
      </c>
      <c r="D85" s="104">
        <f>SUM(D86:D90)+D94</f>
        <v>149649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>
        <v>30293</v>
      </c>
      <c r="D86" s="108">
        <f>+C86</f>
        <v>30293</v>
      </c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91937</v>
      </c>
      <c r="D87" s="108">
        <f>+C87</f>
        <v>91937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>
        <v>4709</v>
      </c>
      <c r="D88" s="108">
        <f>+C88</f>
        <v>4709</v>
      </c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11657</v>
      </c>
      <c r="D89" s="108">
        <f>+C89</f>
        <v>11657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8240</v>
      </c>
      <c r="D90" s="103">
        <f>SUM(D91:D93)</f>
        <v>8240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v>4155</v>
      </c>
      <c r="D91" s="108">
        <f>+C91</f>
        <v>4155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1021</v>
      </c>
      <c r="D92" s="108">
        <f>+C92</f>
        <v>1021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f>1503+219+1342</f>
        <v>3064</v>
      </c>
      <c r="D93" s="108">
        <f>+C93</f>
        <v>3064</v>
      </c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2813</v>
      </c>
      <c r="D94" s="108">
        <f>+C94</f>
        <v>2813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402008</v>
      </c>
      <c r="D95" s="108">
        <f>+C95</f>
        <v>402008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645563</v>
      </c>
      <c r="D96" s="104">
        <f>D85+D80+D75+D71+D95</f>
        <v>645563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3171305</v>
      </c>
      <c r="D97" s="104">
        <f>D96+D68+D66</f>
        <v>645563</v>
      </c>
      <c r="E97" s="104">
        <f>E96+E68+E66</f>
        <v>2525742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>
        <v>261</v>
      </c>
      <c r="D104" s="108"/>
      <c r="E104" s="108">
        <v>144</v>
      </c>
      <c r="F104" s="125">
        <f>C104+D104-E104</f>
        <v>117</v>
      </c>
    </row>
    <row r="105" spans="1:16" ht="12">
      <c r="A105" s="412" t="s">
        <v>779</v>
      </c>
      <c r="B105" s="395" t="s">
        <v>780</v>
      </c>
      <c r="C105" s="103">
        <f>SUM(C102:C104)</f>
        <v>261</v>
      </c>
      <c r="D105" s="103">
        <f>SUM(D102:D104)</f>
        <v>0</v>
      </c>
      <c r="E105" s="103">
        <f>SUM(E102:E104)</f>
        <v>144</v>
      </c>
      <c r="F105" s="103">
        <f>SUM(F102:F104)</f>
        <v>117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47" t="s">
        <v>782</v>
      </c>
      <c r="B107" s="647"/>
      <c r="C107" s="647"/>
      <c r="D107" s="647"/>
      <c r="E107" s="647"/>
      <c r="F107" s="64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46" t="s">
        <v>925</v>
      </c>
      <c r="B109" s="646"/>
      <c r="C109" s="646" t="s">
        <v>383</v>
      </c>
      <c r="D109" s="646"/>
      <c r="E109" s="646"/>
      <c r="F109" s="64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45" t="s">
        <v>783</v>
      </c>
      <c r="D111" s="645"/>
      <c r="E111" s="645"/>
      <c r="F111" s="64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4"/>
  <sheetViews>
    <sheetView view="pageBreakPreview" zoomScaleSheetLayoutView="100"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53" t="str">
        <f>'справка №1-БАЛАНС'!E3</f>
        <v>"Химимпорт" АД</v>
      </c>
      <c r="C4" s="653"/>
      <c r="D4" s="653"/>
      <c r="E4" s="653"/>
      <c r="F4" s="653"/>
      <c r="G4" s="659" t="s">
        <v>2</v>
      </c>
      <c r="H4" s="659"/>
      <c r="I4" s="498">
        <f>'справка №1-БАЛАНС'!H3</f>
        <v>627519</v>
      </c>
    </row>
    <row r="5" spans="1:9" ht="15">
      <c r="A5" s="499" t="s">
        <v>5</v>
      </c>
      <c r="B5" s="654">
        <f>'справка №1-БАЛАНС'!E5</f>
        <v>43100</v>
      </c>
      <c r="C5" s="654"/>
      <c r="D5" s="654"/>
      <c r="E5" s="654"/>
      <c r="F5" s="654"/>
      <c r="G5" s="657" t="s">
        <v>4</v>
      </c>
      <c r="H5" s="65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786</v>
      </c>
    </row>
    <row r="7" spans="1:9" s="518" customFormat="1" ht="12">
      <c r="A7" s="140" t="s">
        <v>465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803</v>
      </c>
      <c r="C16" s="98"/>
      <c r="D16" s="98"/>
      <c r="E16" s="98"/>
      <c r="F16" s="98"/>
      <c r="G16" s="98">
        <v>0</v>
      </c>
      <c r="H16" s="98">
        <v>0</v>
      </c>
      <c r="I16" s="434">
        <f t="shared" si="0"/>
        <v>0</v>
      </c>
    </row>
    <row r="17" spans="1:9" s="519" customFormat="1" ht="12">
      <c r="A17" s="91" t="s">
        <v>566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817</v>
      </c>
      <c r="B25" s="95" t="s">
        <v>818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5" t="s">
        <v>926</v>
      </c>
      <c r="B30" s="656"/>
      <c r="C30" s="656"/>
      <c r="D30" s="457" t="s">
        <v>821</v>
      </c>
      <c r="E30" s="655"/>
      <c r="F30" s="655"/>
      <c r="G30" s="655"/>
      <c r="H30" s="420" t="s">
        <v>783</v>
      </c>
      <c r="I30" s="655"/>
      <c r="J30" s="655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4"/>
  <sheetViews>
    <sheetView view="pageBreakPreview" zoomScaleSheetLayoutView="100" zoomScalePageLayoutView="0" workbookViewId="0" topLeftCell="A25">
      <selection activeCell="E47" sqref="E47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60" t="str">
        <f>'справка №1-БАЛАНС'!E3</f>
        <v>"Химимпорт" АД</v>
      </c>
      <c r="C5" s="660"/>
      <c r="D5" s="660"/>
      <c r="E5" s="568" t="s">
        <v>2</v>
      </c>
      <c r="F5" s="451">
        <f>'справка №1-БАЛАНС'!H3</f>
        <v>627519</v>
      </c>
    </row>
    <row r="6" spans="1:13" ht="15" customHeight="1">
      <c r="A6" s="27" t="s">
        <v>824</v>
      </c>
      <c r="B6" s="661">
        <f>'справка №1-БАЛАНС'!E5</f>
        <v>43100</v>
      </c>
      <c r="C6" s="661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577"/>
      <c r="E11" s="429"/>
      <c r="F11" s="429"/>
    </row>
    <row r="12" spans="1:6" ht="14.25" customHeight="1">
      <c r="A12" s="36" t="s">
        <v>832</v>
      </c>
      <c r="B12" s="37"/>
      <c r="C12" s="441"/>
      <c r="D12" s="576"/>
      <c r="E12" s="441"/>
      <c r="F12" s="443">
        <f>C12-E12</f>
        <v>0</v>
      </c>
    </row>
    <row r="13" spans="1:6" ht="12.75">
      <c r="A13" s="36" t="s">
        <v>833</v>
      </c>
      <c r="B13" s="37"/>
      <c r="C13" s="441"/>
      <c r="D13" s="576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576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576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576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576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576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576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576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576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576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576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576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576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576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834</v>
      </c>
      <c r="C27" s="429">
        <f>SUM(C12:C26)</f>
        <v>0</v>
      </c>
      <c r="D27" s="577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835</v>
      </c>
      <c r="B28" s="40"/>
      <c r="C28" s="429"/>
      <c r="D28" s="577"/>
      <c r="E28" s="429"/>
      <c r="F28" s="442"/>
    </row>
    <row r="29" spans="1:6" ht="12.75">
      <c r="A29" s="36" t="s">
        <v>866</v>
      </c>
      <c r="B29" s="40"/>
      <c r="C29" s="441">
        <v>2519</v>
      </c>
      <c r="D29" s="576" t="s">
        <v>867</v>
      </c>
      <c r="E29" s="441"/>
      <c r="F29" s="443">
        <f>C29-E29</f>
        <v>2519</v>
      </c>
    </row>
    <row r="30" spans="1:6" ht="12.75">
      <c r="A30" s="36" t="s">
        <v>923</v>
      </c>
      <c r="B30" s="40"/>
      <c r="C30" s="441">
        <v>5007</v>
      </c>
      <c r="D30" s="578">
        <v>0.5</v>
      </c>
      <c r="E30" s="441"/>
      <c r="F30" s="443">
        <f aca="true" t="shared" si="1" ref="F30:F43">C30-E30</f>
        <v>5007</v>
      </c>
    </row>
    <row r="31" spans="1:6" ht="12.75">
      <c r="A31" s="36" t="s">
        <v>551</v>
      </c>
      <c r="B31" s="40"/>
      <c r="C31" s="441"/>
      <c r="D31" s="576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576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576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576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576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576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576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576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576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576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576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576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576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836</v>
      </c>
      <c r="C44" s="429">
        <f>SUM(C29:C43)</f>
        <v>7526</v>
      </c>
      <c r="D44" s="577"/>
      <c r="E44" s="429">
        <f>SUM(E29:E43)</f>
        <v>0</v>
      </c>
      <c r="F44" s="442">
        <f>SUM(F29:F43)</f>
        <v>7526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837</v>
      </c>
      <c r="B45" s="40"/>
      <c r="C45" s="429"/>
      <c r="D45" s="577"/>
      <c r="E45" s="429"/>
      <c r="F45" s="442"/>
    </row>
    <row r="46" spans="1:6" ht="12.75">
      <c r="A46" s="36" t="s">
        <v>877</v>
      </c>
      <c r="B46" s="40"/>
      <c r="C46" s="441">
        <v>8268</v>
      </c>
      <c r="D46" s="578" t="s">
        <v>870</v>
      </c>
      <c r="E46" s="441"/>
      <c r="F46" s="443">
        <f>C46-E46</f>
        <v>8268</v>
      </c>
    </row>
    <row r="47" spans="1:6" ht="12.75">
      <c r="A47" s="36" t="s">
        <v>878</v>
      </c>
      <c r="B47" s="40"/>
      <c r="C47" s="441">
        <v>3497</v>
      </c>
      <c r="D47" s="578" t="s">
        <v>871</v>
      </c>
      <c r="E47" s="441"/>
      <c r="F47" s="443">
        <f aca="true" t="shared" si="2" ref="F47:F60">C47-E47</f>
        <v>3497</v>
      </c>
    </row>
    <row r="48" spans="1:6" ht="12.75">
      <c r="A48" s="36" t="s">
        <v>879</v>
      </c>
      <c r="B48" s="40"/>
      <c r="C48" s="441">
        <v>3339</v>
      </c>
      <c r="D48" s="578" t="s">
        <v>872</v>
      </c>
      <c r="E48" s="441"/>
      <c r="F48" s="443">
        <f t="shared" si="2"/>
        <v>3339</v>
      </c>
    </row>
    <row r="49" spans="1:6" ht="12.75">
      <c r="A49" s="36" t="s">
        <v>880</v>
      </c>
      <c r="B49" s="40"/>
      <c r="C49" s="441">
        <v>5135</v>
      </c>
      <c r="D49" s="578" t="s">
        <v>873</v>
      </c>
      <c r="E49" s="441"/>
      <c r="F49" s="443">
        <f t="shared" si="2"/>
        <v>5135</v>
      </c>
    </row>
    <row r="50" spans="1:6" ht="12.75">
      <c r="A50" s="36" t="s">
        <v>881</v>
      </c>
      <c r="B50" s="37"/>
      <c r="C50" s="441">
        <v>5257</v>
      </c>
      <c r="D50" s="578" t="s">
        <v>874</v>
      </c>
      <c r="E50" s="441"/>
      <c r="F50" s="443">
        <f t="shared" si="2"/>
        <v>5257</v>
      </c>
    </row>
    <row r="51" spans="1:6" ht="12.75">
      <c r="A51" s="36" t="s">
        <v>882</v>
      </c>
      <c r="B51" s="37"/>
      <c r="C51" s="441">
        <v>755</v>
      </c>
      <c r="D51" s="578" t="s">
        <v>875</v>
      </c>
      <c r="E51" s="441"/>
      <c r="F51" s="443">
        <f t="shared" si="2"/>
        <v>755</v>
      </c>
    </row>
    <row r="52" spans="1:6" ht="12.75">
      <c r="A52" s="36" t="s">
        <v>883</v>
      </c>
      <c r="B52" s="37"/>
      <c r="C52" s="441">
        <v>497</v>
      </c>
      <c r="D52" s="578" t="s">
        <v>876</v>
      </c>
      <c r="E52" s="441"/>
      <c r="F52" s="443">
        <f t="shared" si="2"/>
        <v>497</v>
      </c>
    </row>
    <row r="53" spans="1:6" ht="12.75">
      <c r="A53" s="36"/>
      <c r="B53" s="37"/>
      <c r="C53" s="441"/>
      <c r="D53" s="578"/>
      <c r="E53" s="441"/>
      <c r="F53" s="443">
        <f t="shared" si="2"/>
        <v>0</v>
      </c>
    </row>
    <row r="54" spans="1:6" ht="12.75">
      <c r="A54" s="36"/>
      <c r="B54" s="37"/>
      <c r="C54" s="441"/>
      <c r="D54" s="576"/>
      <c r="E54" s="441"/>
      <c r="F54" s="443">
        <f t="shared" si="2"/>
        <v>0</v>
      </c>
    </row>
    <row r="55" spans="1:6" ht="12.75">
      <c r="A55" s="36"/>
      <c r="B55" s="37"/>
      <c r="C55" s="441"/>
      <c r="D55" s="576"/>
      <c r="E55" s="441"/>
      <c r="F55" s="443">
        <f t="shared" si="2"/>
        <v>0</v>
      </c>
    </row>
    <row r="56" spans="1:6" ht="12.75">
      <c r="A56" s="36"/>
      <c r="B56" s="37"/>
      <c r="C56" s="441"/>
      <c r="D56" s="576"/>
      <c r="E56" s="441"/>
      <c r="F56" s="443">
        <f t="shared" si="2"/>
        <v>0</v>
      </c>
    </row>
    <row r="57" spans="1:6" ht="12.75">
      <c r="A57" s="36"/>
      <c r="B57" s="37"/>
      <c r="C57" s="441"/>
      <c r="D57" s="576"/>
      <c r="E57" s="441"/>
      <c r="F57" s="443">
        <f t="shared" si="2"/>
        <v>0</v>
      </c>
    </row>
    <row r="58" spans="1:6" ht="12.75">
      <c r="A58" s="36"/>
      <c r="B58" s="37"/>
      <c r="C58" s="441"/>
      <c r="D58" s="576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576"/>
      <c r="E59" s="441"/>
      <c r="F59" s="443">
        <f t="shared" si="2"/>
        <v>0</v>
      </c>
    </row>
    <row r="60" spans="1:6" ht="12.75">
      <c r="A60" s="36"/>
      <c r="B60" s="37"/>
      <c r="C60" s="441"/>
      <c r="D60" s="576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838</v>
      </c>
      <c r="C61" s="429">
        <f>SUM(C46:C60)</f>
        <v>26748</v>
      </c>
      <c r="D61" s="577"/>
      <c r="E61" s="429">
        <f>SUM(E46:E60)</f>
        <v>0</v>
      </c>
      <c r="F61" s="442">
        <f>SUM(F46:F60)</f>
        <v>26748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839</v>
      </c>
      <c r="B62" s="40"/>
      <c r="C62" s="429"/>
      <c r="D62" s="577"/>
      <c r="E62" s="429"/>
      <c r="F62" s="442"/>
    </row>
    <row r="63" spans="1:6" ht="12.75">
      <c r="A63" s="36" t="s">
        <v>545</v>
      </c>
      <c r="B63" s="40"/>
      <c r="C63" s="441"/>
      <c r="D63" s="576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576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576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576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576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576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576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576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576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576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576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576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576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576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576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577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842</v>
      </c>
      <c r="B79" s="39" t="s">
        <v>843</v>
      </c>
      <c r="C79" s="429">
        <f>C78+C61+C44+C27</f>
        <v>34274</v>
      </c>
      <c r="D79" s="577"/>
      <c r="E79" s="429">
        <f>E78+E61+E44+E27</f>
        <v>0</v>
      </c>
      <c r="F79" s="442">
        <f>F78+F61+F44+F27</f>
        <v>34274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844</v>
      </c>
      <c r="B80" s="39"/>
      <c r="C80" s="429"/>
      <c r="D80" s="577"/>
      <c r="E80" s="429"/>
      <c r="F80" s="442"/>
    </row>
    <row r="81" spans="1:6" ht="14.25" customHeight="1">
      <c r="A81" s="36" t="s">
        <v>831</v>
      </c>
      <c r="B81" s="40"/>
      <c r="C81" s="429"/>
      <c r="D81" s="577"/>
      <c r="E81" s="429"/>
      <c r="F81" s="442"/>
    </row>
    <row r="82" spans="1:6" ht="12.75">
      <c r="A82" s="36" t="s">
        <v>832</v>
      </c>
      <c r="B82" s="40"/>
      <c r="C82" s="441"/>
      <c r="D82" s="576"/>
      <c r="E82" s="441"/>
      <c r="F82" s="443">
        <f>C82-E82</f>
        <v>0</v>
      </c>
    </row>
    <row r="83" spans="1:6" ht="12.75">
      <c r="A83" s="36" t="s">
        <v>833</v>
      </c>
      <c r="B83" s="40"/>
      <c r="C83" s="441"/>
      <c r="D83" s="576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576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576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576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576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576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576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576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576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576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576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576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576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576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845</v>
      </c>
      <c r="C97" s="429">
        <f>SUM(C82:C96)</f>
        <v>0</v>
      </c>
      <c r="D97" s="577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835</v>
      </c>
      <c r="B98" s="40"/>
      <c r="C98" s="429"/>
      <c r="D98" s="577"/>
      <c r="E98" s="429"/>
      <c r="F98" s="442"/>
    </row>
    <row r="99" spans="1:6" ht="12.75">
      <c r="A99" s="36">
        <v>1</v>
      </c>
      <c r="B99" s="40"/>
      <c r="C99" s="441"/>
      <c r="D99" s="576"/>
      <c r="E99" s="441"/>
      <c r="F99" s="443">
        <f>C99-E99</f>
        <v>0</v>
      </c>
    </row>
    <row r="100" spans="1:6" ht="12.75">
      <c r="A100" s="36">
        <v>2</v>
      </c>
      <c r="B100" s="40"/>
      <c r="C100" s="441"/>
      <c r="D100" s="576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576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576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576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576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576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576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576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576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576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576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576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576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576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846</v>
      </c>
      <c r="C114" s="429">
        <f>SUM(C99:C113)</f>
        <v>0</v>
      </c>
      <c r="D114" s="577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837</v>
      </c>
      <c r="B115" s="40"/>
      <c r="C115" s="429"/>
      <c r="D115" s="577"/>
      <c r="E115" s="429"/>
      <c r="F115" s="442"/>
    </row>
    <row r="116" spans="1:6" ht="12.75">
      <c r="A116" s="36"/>
      <c r="B116" s="40"/>
      <c r="C116" s="441"/>
      <c r="D116" s="576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576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576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576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576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576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576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576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576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576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576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576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576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576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576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847</v>
      </c>
      <c r="C131" s="429">
        <f>SUM(C116:C130)</f>
        <v>0</v>
      </c>
      <c r="D131" s="577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839</v>
      </c>
      <c r="B132" s="40"/>
      <c r="C132" s="429"/>
      <c r="D132" s="577"/>
      <c r="E132" s="429"/>
      <c r="F132" s="442"/>
    </row>
    <row r="133" spans="1:6" ht="12.75">
      <c r="A133" s="36" t="s">
        <v>545</v>
      </c>
      <c r="B133" s="40"/>
      <c r="C133" s="441"/>
      <c r="D133" s="576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576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576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576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576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576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576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576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576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576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576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576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576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576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576"/>
      <c r="E147" s="441"/>
      <c r="F147" s="443">
        <f t="shared" si="7"/>
        <v>0</v>
      </c>
    </row>
    <row r="148" spans="1:16" ht="17.25" customHeight="1">
      <c r="A148" s="38" t="s">
        <v>840</v>
      </c>
      <c r="B148" s="39" t="s">
        <v>848</v>
      </c>
      <c r="C148" s="429">
        <f>SUM(C133:C147)</f>
        <v>0</v>
      </c>
      <c r="D148" s="577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849</v>
      </c>
      <c r="B149" s="39" t="s">
        <v>850</v>
      </c>
      <c r="C149" s="429">
        <f>C148+C131+C114+C97</f>
        <v>0</v>
      </c>
      <c r="D149" s="577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927</v>
      </c>
      <c r="B151" s="452"/>
      <c r="C151" s="662" t="s">
        <v>851</v>
      </c>
      <c r="D151" s="662"/>
      <c r="E151" s="662"/>
      <c r="F151" s="662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62" t="s">
        <v>856</v>
      </c>
      <c r="D153" s="662"/>
      <c r="E153" s="662"/>
      <c r="F153" s="662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4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d.paskova</cp:lastModifiedBy>
  <cp:lastPrinted>2018-03-02T16:39:02Z</cp:lastPrinted>
  <dcterms:created xsi:type="dcterms:W3CDTF">2000-06-29T12:02:40Z</dcterms:created>
  <dcterms:modified xsi:type="dcterms:W3CDTF">2018-03-02T17:16:49Z</dcterms:modified>
  <cp:category/>
  <cp:version/>
  <cp:contentType/>
  <cp:contentStatus/>
</cp:coreProperties>
</file>