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0" yWindow="65521" windowWidth="14445" windowHeight="12165" tabRatio="795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№4-ОСК'!$A$1:$M$38</definedName>
    <definedName name="_xlnm.Print_Area" localSheetId="6">'справка №7'!$A$1:$I$30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<sst xmlns="http://schemas.openxmlformats.org/spreadsheetml/2006/main" count="1073" uniqueCount="889">
  <si>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</si>
  <si>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</si>
  <si>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</si>
  <si>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</si>
  <si>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</si>
  <si>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</si>
  <si>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</si>
  <si>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</si>
  <si>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</si>
  <si>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</si>
  <si>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</si>
  <si>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</si>
  <si>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</si>
  <si>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</si>
  <si>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</si>
  <si>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</si>
  <si>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</si>
  <si>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</si>
  <si>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</si>
  <si>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</si>
  <si>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</si>
  <si>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</si>
  <si>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</si>
  <si>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</si>
  <si>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</si>
  <si>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</si>
  <si>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</si>
  <si>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</si>
  <si>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</si>
  <si>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</si>
  <si>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</si>
  <si>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</si>
  <si>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</si>
  <si>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</si>
  <si>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</si>
  <si>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</si>
  <si>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</si>
  <si>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</si>
  <si>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</si>
  <si>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</si>
  <si>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</si>
  <si>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</si>
  <si>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</si>
  <si>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</si>
  <si>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</si>
  <si>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</si>
  <si>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</si>
  <si>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</si>
  <si>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</si>
  <si>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</si>
  <si>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</si>
  <si>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</si>
  <si>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</si>
  <si>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</si>
  <si>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</si>
  <si>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</si>
  <si>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</si>
  <si>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</si>
  <si>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</si>
  <si>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</si>
  <si>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</si>
  <si>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</si>
  <si>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</si>
  <si>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</si>
  <si>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</si>
  <si>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</si>
  <si>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</si>
  <si>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</si>
  <si>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</si>
  <si>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</si>
  <si>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</si>
  <si>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</si>
  <si>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</si>
  <si>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</si>
  <si>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</si>
  <si>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</si>
  <si>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</si>
  <si>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</si>
  <si>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</si>
  <si>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</si>
  <si>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</si>
  <si>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</si>
  <si>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</si>
  <si>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</si>
  <si>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</si>
  <si>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</si>
  <si>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</si>
  <si>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</si>
  <si>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</si>
  <si>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</si>
  <si>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</si>
  <si>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</si>
  <si>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</si>
  <si>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</si>
  <si>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</si>
  <si>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</si>
  <si>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</si>
  <si>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</si>
  <si>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</si>
  <si>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</si>
  <si>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</si>
  <si>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</si>
  <si>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</si>
  <si>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</si>
  <si>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</si>
  <si>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</si>
  <si>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</si>
  <si>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</si>
  <si>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</si>
  <si>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</si>
  <si>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</si>
  <si>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</si>
  <si>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</si>
  <si>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</si>
  <si>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</si>
  <si>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</si>
  <si>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</si>
  <si>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</si>
  <si>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</si>
  <si>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</si>
  <si>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</si>
  <si>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</si>
  <si>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</si>
  <si>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</si>
  <si>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</si>
  <si>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</si>
  <si>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</si>
  <si>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</si>
  <si>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</si>
  <si>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</si>
  <si>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</si>
  <si>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</si>
  <si>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</si>
  <si>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</si>
  <si>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</si>
  <si>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</si>
  <si>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</si>
  <si>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</si>
  <si>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</si>
  <si>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</si>
  <si>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</si>
  <si>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</si>
  <si>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</si>
  <si>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</si>
  <si>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</si>
  <si>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</si>
  <si>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</si>
  <si>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</si>
  <si>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</si>
  <si>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</si>
  <si>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</si>
  <si>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</si>
  <si>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</si>
  <si>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</si>
  <si>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</si>
  <si>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</si>
  <si>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</si>
  <si>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</si>
  <si>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</si>
  <si>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</si>
  <si>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</si>
  <si>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</si>
  <si>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</si>
  <si>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</si>
  <si>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</si>
  <si>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</si>
  <si>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</si>
  <si>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</si>
  <si>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</si>
  <si>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</si>
  <si>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</si>
  <si>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</si>
  <si>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</si>
  <si>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</si>
  <si>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</si>
  <si>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</si>
  <si>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</si>
  <si>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</si>
  <si>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</si>
  <si>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</si>
  <si>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</si>
  <si>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</si>
  <si>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</si>
  <si>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</si>
  <si>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</si>
  <si>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</si>
  <si>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</si>
  <si>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</si>
  <si>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</si>
  <si>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</si>
  <si>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</si>
  <si>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</si>
  <si>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</si>
  <si>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</si>
  <si>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</si>
  <si>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</si>
  <si>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</si>
  <si>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</si>
  <si>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</si>
  <si>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</si>
  <si>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</si>
  <si>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</si>
  <si>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</si>
  <si>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</si>
  <si>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</si>
  <si>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</si>
  <si>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</si>
  <si>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</si>
  <si>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</si>
  <si>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</si>
  <si>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</si>
  <si>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</si>
  <si>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</si>
  <si>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</si>
  <si>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</si>
  <si>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</si>
  <si>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</si>
  <si>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</si>
  <si>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</si>
  <si>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</si>
  <si>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</si>
  <si>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</si>
  <si>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</si>
  <si>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</si>
  <si>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</si>
  <si>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</si>
  <si>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</si>
  <si>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</si>
  <si>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</si>
  <si>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</si>
  <si>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</si>
  <si>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</si>
  <si>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</si>
  <si>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</si>
  <si>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</si>
  <si>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</si>
  <si>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</si>
  <si>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</si>
  <si>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</si>
  <si>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</si>
  <si>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</si>
  <si>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</si>
  <si>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</si>
  <si>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</si>
  <si>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</si>
  <si>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</si>
  <si>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</si>
  <si>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</si>
  <si>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</si>
  <si>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</si>
  <si>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</si>
  <si>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</si>
  <si>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</si>
  <si>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</si>
  <si>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</si>
  <si>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</si>
  <si>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</si>
  <si>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</si>
  <si>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</si>
  <si>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</si>
  <si>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</si>
  <si>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</si>
  <si>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</si>
  <si>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</si>
  <si>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</si>
  <si>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</si>
  <si>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</si>
  <si>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</si>
  <si>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</si>
  <si>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</si>
  <si>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</si>
  <si>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</si>
  <si>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</si>
  <si>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</si>
  <si>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</si>
  <si>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</si>
  <si>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</si>
  <si>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</si>
  <si>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</si>
  <si>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</si>
  <si>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</si>
  <si>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</si>
  <si>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</si>
  <si>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</si>
  <si>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</si>
  <si>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</si>
  <si>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</si>
  <si>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</si>
  <si>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</si>
  <si>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</si>
  <si>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</si>
  <si>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</si>
  <si>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</si>
  <si>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</si>
  <si>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</si>
  <si>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</si>
  <si>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</si>
  <si>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</si>
  <si>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</si>
  <si>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</si>
  <si>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</si>
  <si>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</si>
  <si>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</si>
  <si>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</si>
  <si>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</si>
  <si>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</si>
  <si>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</si>
  <si>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</si>
  <si>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</si>
  <si>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</si>
  <si>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</si>
  <si>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</si>
  <si>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</si>
  <si>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</si>
  <si>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</si>
  <si>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</si>
  <si>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</si>
  <si>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</si>
  <si>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</si>
  <si>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</si>
  <si>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</si>
  <si>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</si>
  <si>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</si>
  <si>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</si>
  <si>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</si>
  <si>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</si>
  <si>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</si>
  <si>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</si>
  <si>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</si>
  <si>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</si>
  <si>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</si>
  <si>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</si>
  <si>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</si>
  <si>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</si>
  <si>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</si>
  <si>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</si>
  <si>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</si>
  <si>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</si>
  <si>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</si>
  <si>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</si>
  <si>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</si>
  <si>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</si>
  <si>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</si>
  <si>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</si>
  <si>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</si>
  <si>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</si>
  <si>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</si>
  <si>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</si>
  <si>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</si>
  <si>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</si>
  <si>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</si>
  <si>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</si>
  <si>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</si>
  <si>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</si>
  <si>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</si>
  <si>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</si>
  <si>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</si>
  <si>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</si>
  <si>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</si>
  <si>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</si>
  <si>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</si>
  <si>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</si>
  <si>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</si>
  <si>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</si>
  <si>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</si>
  <si>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</si>
  <si>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</si>
  <si>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</si>
  <si>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</si>
  <si>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</si>
  <si>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</si>
  <si>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</si>
  <si>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</si>
  <si>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</si>
  <si>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</si>
  <si>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</si>
  <si>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</si>
  <si>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</si>
  <si>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</si>
  <si>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</si>
  <si>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</si>
  <si>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</si>
  <si>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</si>
  <si>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</si>
  <si>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</si>
  <si>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</si>
  <si>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</si>
  <si>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</si>
  <si>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</si>
  <si>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</si>
  <si>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</si>
  <si>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</si>
  <si>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</si>
  <si>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</si>
  <si>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</si>
  <si>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</si>
  <si>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</si>
  <si>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</si>
  <si>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</si>
  <si>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</si>
  <si>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</si>
  <si>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</si>
  <si>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</si>
  <si>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</si>
  <si>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</si>
  <si>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</si>
  <si>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</si>
  <si>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</si>
  <si>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</si>
  <si>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</si>
  <si>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</si>
  <si>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</si>
  <si>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</si>
  <si>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</si>
  <si>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</si>
  <si>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</si>
  <si>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</si>
  <si>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</si>
  <si>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</si>
  <si>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</si>
  <si>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</si>
  <si>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</si>
  <si>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</si>
  <si>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</si>
  <si>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</si>
  <si>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</si>
  <si>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</si>
  <si>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</si>
  <si>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</si>
  <si>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</si>
  <si>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</si>
  <si>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</si>
  <si>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</si>
  <si>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</si>
  <si>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</si>
  <si>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</si>
  <si>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</si>
  <si>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</si>
  <si>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</si>
  <si>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</si>
  <si>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</si>
  <si>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</si>
  <si>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</si>
  <si>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</si>
  <si>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</si>
  <si>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</si>
  <si>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</si>
  <si>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</si>
  <si>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</si>
  <si>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</si>
  <si>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</si>
  <si>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</si>
  <si>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</si>
  <si>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</si>
  <si>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</si>
  <si>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</si>
  <si>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</si>
  <si>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</si>
  <si>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</si>
  <si>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</si>
  <si>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</si>
  <si>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</si>
  <si>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</si>
  <si>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</si>
  <si>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</si>
  <si>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</si>
  <si>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</si>
  <si>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</si>
  <si>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</si>
  <si>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</si>
  <si>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</si>
  <si>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</si>
  <si>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</si>
  <si>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</si>
  <si>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</si>
  <si>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</si>
  <si>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</si>
  <si>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</si>
  <si>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</si>
  <si>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</si>
  <si>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</si>
  <si>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</si>
  <si>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</si>
  <si>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</si>
  <si>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</si>
  <si>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</si>
  <si>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</si>
  <si>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</si>
  <si>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</si>
  <si>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</si>
  <si>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</si>
  <si>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</si>
  <si>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</si>
  <si>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</si>
  <si>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</si>
  <si>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</si>
  <si>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</si>
  <si>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</si>
  <si>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</si>
  <si>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</si>
  <si>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</si>
  <si>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</si>
  <si>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</si>
  <si>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</si>
  <si>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</si>
  <si>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</si>
  <si>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</si>
  <si>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</si>
  <si>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</si>
  <si>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</si>
  <si>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</si>
  <si>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</si>
  <si>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</si>
  <si>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</si>
  <si>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</si>
  <si>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</si>
  <si>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</si>
  <si>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</si>
  <si>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</si>
  <si>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</si>
  <si>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</si>
  <si>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</si>
  <si>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</si>
  <si>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</si>
  <si>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</si>
  <si>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</si>
  <si>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</si>
  <si>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</si>
  <si>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</si>
  <si>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</si>
  <si>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</si>
  <si>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</si>
  <si>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</si>
  <si>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</si>
  <si>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</si>
  <si>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</si>
  <si>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</si>
  <si>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</si>
  <si>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</si>
  <si>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</si>
  <si>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</si>
  <si>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</si>
  <si>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</si>
  <si>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</si>
  <si>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</si>
  <si>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</si>
  <si>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</si>
  <si>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</si>
  <si>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</si>
  <si>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</si>
  <si>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</si>
  <si>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</si>
  <si>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</si>
  <si>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</si>
  <si>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</si>
  <si>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</si>
  <si>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</si>
  <si>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</si>
  <si>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</si>
  <si>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</si>
  <si>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</si>
  <si>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</si>
  <si>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</si>
  <si>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</si>
  <si>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</si>
  <si>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</si>
  <si>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</si>
  <si>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</si>
  <si>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</si>
  <si>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</si>
  <si>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</si>
  <si>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</si>
  <si>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</si>
  <si>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</si>
  <si>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</si>
  <si>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</si>
  <si>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</si>
  <si>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</si>
  <si>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</si>
  <si>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</si>
  <si>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</si>
  <si>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</si>
  <si>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</si>
  <si>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</si>
  <si>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</si>
  <si>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</si>
  <si>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</si>
  <si>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</si>
  <si>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</si>
  <si>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</si>
  <si>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</si>
  <si>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</si>
  <si>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</si>
  <si>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</si>
  <si>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</si>
  <si>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</si>
  <si>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</si>
  <si>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</si>
  <si>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</si>
  <si>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</si>
  <si>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</si>
  <si>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</si>
  <si>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</si>
  <si>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</si>
  <si>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</si>
  <si>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</si>
  <si>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</si>
  <si>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</si>
  <si>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</si>
  <si>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</si>
  <si>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</si>
  <si>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</si>
  <si>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</si>
  <si>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</si>
  <si>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</si>
  <si>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</si>
  <si>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</si>
  <si>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</si>
  <si>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</si>
  <si>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</si>
  <si>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</si>
  <si>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</si>
  <si>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</si>
  <si>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</si>
  <si>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</si>
  <si>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</si>
  <si>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</si>
  <si>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</si>
  <si>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</si>
  <si>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</si>
  <si>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</si>
  <si>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</si>
  <si>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</si>
  <si>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</si>
  <si>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</si>
  <si>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</si>
  <si>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</si>
  <si>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</si>
  <si>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</si>
  <si>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</si>
  <si>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</si>
  <si>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</si>
  <si>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</si>
  <si>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</si>
  <si>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</si>
  <si>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</si>
  <si>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</si>
  <si>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</si>
  <si>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</si>
  <si>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</si>
  <si>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</si>
  <si>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</si>
  <si>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</si>
  <si>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</si>
  <si>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</si>
  <si>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</si>
  <si>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</si>
  <si>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</si>
  <si>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</si>
  <si>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</si>
  <si>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</si>
  <si>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</si>
  <si>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</si>
  <si>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</si>
  <si>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</si>
  <si>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</si>
  <si>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</si>
  <si>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</si>
  <si>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</si>
  <si>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</si>
  <si>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</si>
  <si>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</si>
  <si>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</si>
  <si>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</si>
  <si>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</si>
  <si>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</si>
  <si>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</si>
  <si>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</si>
  <si>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</si>
  <si>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</si>
  <si>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</si>
  <si>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</si>
  <si>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</si>
  <si>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</si>
  <si>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</si>
  <si>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</si>
  <si>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</si>
  <si>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</si>
  <si>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</si>
  <si>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</si>
  <si>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</si>
  <si>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</si>
  <si>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</si>
  <si>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</si>
  <si>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</si>
  <si>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</si>
  <si>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</si>
  <si>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</si>
  <si>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</si>
  <si>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</si>
  <si>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</si>
  <si>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</si>
  <si>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</si>
  <si>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</si>
  <si>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</si>
  <si>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</si>
  <si>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</si>
  <si>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</si>
  <si>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</si>
  <si>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</si>
  <si>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</si>
  <si>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</si>
  <si>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</si>
  <si>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</si>
  <si>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</si>
  <si>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</si>
  <si>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</si>
  <si>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</si>
  <si>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</si>
  <si>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</si>
  <si>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</si>
  <si>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</si>
  <si>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</si>
  <si>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</si>
  <si>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</si>
  <si>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</si>
  <si>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</si>
  <si>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</si>
  <si>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</si>
  <si>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</si>
  <si>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</si>
  <si>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</si>
  <si>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</si>
  <si>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</si>
  <si>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</si>
  <si>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</si>
  <si>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</si>
  <si>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</si>
  <si>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</si>
  <si>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</si>
  <si>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</si>
  <si>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</si>
  <si>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</si>
  <si>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</si>
  <si>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</si>
  <si>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</si>
  <si>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</si>
  <si>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</si>
  <si>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</si>
  <si>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</si>
  <si>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</si>
  <si>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</si>
  <si>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</si>
  <si>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</si>
  <si>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</si>
  <si>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</si>
  <si>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</si>
  <si>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</si>
  <si>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</si>
  <si>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</si>
  <si>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</si>
  <si>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</si>
  <si>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</si>
  <si>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</si>
  <si>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</si>
  <si>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</si>
  <si>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</si>
  <si>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</si>
  <si>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</si>
  <si>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</si>
  <si>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</si>
  <si>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</si>
  <si>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</si>
  <si>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</si>
  <si>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</si>
  <si>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</si>
  <si>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</si>
  <si>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</si>
  <si>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</si>
  <si>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</si>
  <si>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</si>
  <si>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</si>
  <si>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</si>
  <si>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</si>
  <si>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</si>
  <si>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</si>
  <si>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</si>
  <si>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</si>
  <si>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</si>
  <si>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</si>
  <si>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</si>
  <si>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</si>
  <si>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</si>
  <si>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</si>
  <si>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</si>
  <si>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</si>
  <si>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</si>
  <si>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</si>
  <si>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</si>
  <si>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</si>
  <si>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</si>
  <si>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</si>
  <si>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</si>
  <si>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</si>
  <si>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</si>
  <si>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</si>
  <si>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</si>
  <si>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</si>
  <si>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</si>
  <si>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</si>
  <si>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</si>
  <si>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</si>
  <si>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</si>
  <si>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</si>
  <si>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</si>
  <si>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</si>
  <si>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</si>
  <si>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</si>
  <si>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</si>
  <si>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</si>
  <si>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</si>
  <si>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</si>
  <si>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</si>
  <si>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</si>
  <si>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</si>
  <si>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</si>
  <si>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</si>
  <si>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</si>
  <si>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</si>
  <si>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</si>
  <si>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</si>
  <si>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</si>
  <si>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</si>
  <si>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</si>
  <si>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</si>
  <si>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</si>
  <si>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</si>
  <si>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</si>
  <si>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</si>
  <si>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</si>
  <si>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</si>
  <si>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</si>
  <si>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</si>
  <si>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</si>
  <si>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</si>
  <si>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</si>
  <si>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</si>
  <si>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</si>
  <si>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</si>
  <si>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</si>
  <si>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</si>
  <si>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</si>
  <si>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</si>
  <si>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</si>
  <si>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</si>
  <si>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</si>
  <si>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</si>
  <si>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</si>
  <si>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</si>
  <si>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</si>
  <si>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</si>
  <si>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</si>
  <si>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</si>
  <si>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Химимпорт АД</t>
  </si>
  <si>
    <t>неконсолидиран</t>
  </si>
  <si>
    <t>Забележка: Да се посочи метода на осчетоводяване на инвестициите- себестойност</t>
  </si>
  <si>
    <t>1. Булхимекс  ЕООД - Германия</t>
  </si>
  <si>
    <t>2. Химимпорт Холандия</t>
  </si>
  <si>
    <t>ЦКБ Груп ЕАД</t>
  </si>
  <si>
    <t>Спортен Комплекс Варна АД</t>
  </si>
  <si>
    <t>Централна Кооперативна Банка АД</t>
  </si>
  <si>
    <t>Пристанище Леспорт АД</t>
  </si>
  <si>
    <t>ЗАД Армеец</t>
  </si>
  <si>
    <t>Енергопроект АД</t>
  </si>
  <si>
    <t>Транс Интеркар ЕООД</t>
  </si>
  <si>
    <t>Българска Корабна Компания ЕАД</t>
  </si>
  <si>
    <t>Проучване и добив на нефт и газ АД</t>
  </si>
  <si>
    <t>ХГХ  Консулт ООД</t>
  </si>
  <si>
    <t>Прайм Лега Консулт ООД</t>
  </si>
  <si>
    <t>Зърнени Храни България АД</t>
  </si>
  <si>
    <t>100.00%</t>
  </si>
  <si>
    <t>83.20%</t>
  </si>
  <si>
    <t>59.34%</t>
  </si>
  <si>
    <t>70.00%</t>
  </si>
  <si>
    <t>Национална Стокова Борса АД</t>
  </si>
  <si>
    <t>Техноимпекс АД</t>
  </si>
  <si>
    <t>25/4/16</t>
  </si>
  <si>
    <t>Дата на съставяне:25/04/2016</t>
  </si>
  <si>
    <t>Бългериан Еъруейз Груп ЕАД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</si>
</sst>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_(* #,##0_);_(* \(#,##0\);_(* &quot;-&quot;??_);_(@_)"/>
    <numFmt numFmtId="194" formatCode="0.0%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justify" vertical="justify" wrapText="1"/>
    </xf>
    <xf numFmtId="14" fontId="10" fillId="0" borderId="0" xfId="61" applyNumberFormat="1" applyFont="1" applyProtection="1">
      <alignment/>
      <protection locked="0"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S%20Chim%20Ind%2031122016%20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TB 31122016"/>
      <sheetName val="TB 31122013"/>
      <sheetName val="TB 31122012"/>
      <sheetName val="Annual report"/>
      <sheetName val="balance "/>
      <sheetName val="P&amp;L"/>
      <sheetName val="NotesP&amp;L"/>
      <sheetName val="SCHS (2011)"/>
      <sheetName val="SCHS"/>
      <sheetName val="changes in acc. policy"/>
      <sheetName val="CFS"/>
      <sheetName val="IntA"/>
      <sheetName val="PPE&amp;Lease"/>
      <sheetName val="InvP"/>
      <sheetName val="Subs&amp;Assoc"/>
      <sheetName val="LTFA&amp;LTRec"/>
      <sheetName val="STFA&amp;ShTREC"/>
      <sheetName val="Debt"/>
      <sheetName val="DefTax"/>
      <sheetName val="NotesBalanceRec"/>
      <sheetName val="NotesBalancePay"/>
      <sheetName val="Personnel"/>
      <sheetName val="Rel Parties"/>
      <sheetName val="496 2012"/>
      <sheetName val="relatedP&amp;L"/>
      <sheetName val="relatedP&amp;L (2)"/>
      <sheetName val="Sup&amp;Cust 2012"/>
      <sheetName val=" EPS 2012"/>
      <sheetName val=" EPS 2011"/>
      <sheetName val=" EPS 2010"/>
      <sheetName val="eqiuty"/>
      <sheetName val="Eqiuty (2)"/>
      <sheetName val=" EPS 2013"/>
      <sheetName val="401100 2015"/>
      <sheetName val="411 2014"/>
      <sheetName val="411"/>
      <sheetName val="401100"/>
      <sheetName val="499&amp;498 2014"/>
      <sheetName val="496 2014"/>
      <sheetName val="498&amp;499 2013"/>
      <sheetName val="496 2013"/>
      <sheetName val="498159 499159"/>
      <sheetName val="264000"/>
      <sheetName val="Supl&amp;Cust1211"/>
      <sheetName val="payablesdop"/>
      <sheetName val="receivablesdop"/>
      <sheetName val="GT_Custom"/>
      <sheetName val="Supl&amp;Cust"/>
      <sheetName val="496200 2009"/>
      <sheetName val="496200 2010"/>
      <sheetName val="496300 2009"/>
      <sheetName val="496300 2010"/>
      <sheetName val="TB311209(18032010)"/>
      <sheetName val="TB 31122010"/>
      <sheetName val="InvP draft"/>
      <sheetName val="709"/>
      <sheetName val="702"/>
      <sheetName val="SCHS draft"/>
      <sheetName val="IntAInterim"/>
      <sheetName val="PPE&amp;Lease Interim"/>
      <sheetName val="TB 2010 final"/>
      <sheetName val="Sheet1"/>
      <sheetName val="GL Cash"/>
      <sheetName val="DOPYLNITELNI OPERACII ZA JUNI"/>
      <sheetName val="496 122011"/>
      <sheetName val="TB 31122011"/>
      <sheetName val="add 30092012"/>
      <sheetName val="ГДД 2012"/>
      <sheetName val="Risks"/>
      <sheetName val="Sheet2"/>
      <sheetName val="Sheet3"/>
      <sheetName val="ГДД 2014"/>
      <sheetName val="Sheet4"/>
      <sheetName val="DefTax 2015"/>
      <sheetName val="Sheet5"/>
      <sheetName val="Sheet6"/>
      <sheetName val="Sheet7"/>
      <sheetName val="Sheet8"/>
      <sheetName val="за ЦКБ Груп"/>
      <sheetName val="Sheet9"/>
      <sheetName val="Sheet10"/>
      <sheetName val="Sheet11"/>
      <sheetName val="Sheet12"/>
      <sheetName val="Sheet13"/>
      <sheetName val="Sheet14"/>
    </sheetNames>
    <sheetDataSet>
      <sheetData sheetId="5">
        <row r="26">
          <cell r="C26">
            <v>4473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R186"/>
  <sheetViews>
    <sheetView zoomScale="80" zoomScaleNormal="80" zoomScaleSheetLayoutView="100" zoomScalePageLayoutView="0" workbookViewId="0" topLeftCell="E62">
      <selection activeCell="V88" sqref="V8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0" t="s">
        <v>863</v>
      </c>
      <c r="F3" s="217" t="s">
        <v>2</v>
      </c>
      <c r="G3" s="172"/>
      <c r="H3" s="459">
        <v>627519</v>
      </c>
    </row>
    <row r="4" spans="1:8" ht="15">
      <c r="A4" s="577" t="s">
        <v>3</v>
      </c>
      <c r="B4" s="583"/>
      <c r="C4" s="583"/>
      <c r="D4" s="583"/>
      <c r="E4" s="502" t="s">
        <v>864</v>
      </c>
      <c r="F4" s="579" t="s">
        <v>4</v>
      </c>
      <c r="G4" s="580"/>
      <c r="H4" s="459" t="s">
        <v>159</v>
      </c>
    </row>
    <row r="5" spans="1:8" ht="15">
      <c r="A5" s="577" t="s">
        <v>5</v>
      </c>
      <c r="B5" s="578"/>
      <c r="C5" s="578"/>
      <c r="D5" s="578"/>
      <c r="E5" s="503">
        <v>42460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8178</v>
      </c>
      <c r="D11" s="151">
        <v>8178</v>
      </c>
      <c r="E11" s="237" t="s">
        <v>22</v>
      </c>
      <c r="F11" s="242" t="s">
        <v>23</v>
      </c>
      <c r="G11" s="152">
        <v>239646</v>
      </c>
      <c r="H11" s="152">
        <v>239646</v>
      </c>
    </row>
    <row r="12" spans="1:8" ht="15">
      <c r="A12" s="235" t="s">
        <v>24</v>
      </c>
      <c r="B12" s="241" t="s">
        <v>25</v>
      </c>
      <c r="C12" s="151">
        <v>5</v>
      </c>
      <c r="D12" s="151">
        <v>5</v>
      </c>
      <c r="E12" s="237" t="s">
        <v>26</v>
      </c>
      <c r="F12" s="242" t="s">
        <v>27</v>
      </c>
      <c r="G12" s="153">
        <v>150876</v>
      </c>
      <c r="H12" s="153">
        <v>150876</v>
      </c>
    </row>
    <row r="13" spans="1:8" ht="15">
      <c r="A13" s="235" t="s">
        <v>28</v>
      </c>
      <c r="B13" s="241" t="s">
        <v>29</v>
      </c>
      <c r="C13" s="151">
        <v>2</v>
      </c>
      <c r="D13" s="151">
        <v>1</v>
      </c>
      <c r="E13" s="237" t="s">
        <v>30</v>
      </c>
      <c r="F13" s="242" t="s">
        <v>31</v>
      </c>
      <c r="G13" s="153">
        <v>88770</v>
      </c>
      <c r="H13" s="153">
        <v>88770</v>
      </c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>
        <v>0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1312</v>
      </c>
      <c r="D16" s="151">
        <v>1308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6370</v>
      </c>
      <c r="D17" s="151">
        <v>6370</v>
      </c>
      <c r="E17" s="243" t="s">
        <v>46</v>
      </c>
      <c r="F17" s="245" t="s">
        <v>47</v>
      </c>
      <c r="G17" s="154">
        <f>G11+G14+G15+G16</f>
        <v>239646</v>
      </c>
      <c r="H17" s="154">
        <f>H11+H14+H15+H16</f>
        <v>239646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15867</v>
      </c>
      <c r="D19" s="155">
        <f>SUM(D11:D18)</f>
        <v>15862</v>
      </c>
      <c r="E19" s="237" t="s">
        <v>53</v>
      </c>
      <c r="F19" s="242" t="s">
        <v>54</v>
      </c>
      <c r="G19" s="152">
        <v>260615</v>
      </c>
      <c r="H19" s="152">
        <v>260615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33572</v>
      </c>
      <c r="D20" s="151">
        <v>33572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59888</v>
      </c>
      <c r="H21" s="156">
        <f>SUM(H22:H24)</f>
        <v>59888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58583</v>
      </c>
      <c r="H22" s="152">
        <v>58583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2</v>
      </c>
      <c r="D24" s="151">
        <v>0</v>
      </c>
      <c r="E24" s="237" t="s">
        <v>72</v>
      </c>
      <c r="F24" s="242" t="s">
        <v>73</v>
      </c>
      <c r="G24" s="152">
        <v>1305</v>
      </c>
      <c r="H24" s="152">
        <v>1305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320503</v>
      </c>
      <c r="H25" s="154">
        <f>H19+H20+H21</f>
        <v>320503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2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652770</v>
      </c>
      <c r="H27" s="154">
        <f>SUM(H28:H30)</f>
        <v>612514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652770</v>
      </c>
      <c r="H28" s="152">
        <v>612514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16212</v>
      </c>
      <c r="H31" s="152">
        <v>40256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668982</v>
      </c>
      <c r="H33" s="154">
        <f>H27+H31+H32</f>
        <v>652770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751679</v>
      </c>
      <c r="D34" s="155">
        <f>SUM(D35:D38)</f>
        <v>748919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751679</v>
      </c>
      <c r="D35" s="151">
        <v>748919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1229131</v>
      </c>
      <c r="H36" s="154">
        <f>H25+H17+H33</f>
        <v>1212919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152636</v>
      </c>
      <c r="H43" s="152">
        <v>172171</v>
      </c>
      <c r="M43" s="157"/>
    </row>
    <row r="44" spans="1:8" ht="15">
      <c r="A44" s="235" t="s">
        <v>132</v>
      </c>
      <c r="B44" s="264" t="s">
        <v>133</v>
      </c>
      <c r="C44" s="151">
        <v>42</v>
      </c>
      <c r="D44" s="151">
        <v>42</v>
      </c>
      <c r="E44" s="268" t="s">
        <v>134</v>
      </c>
      <c r="F44" s="242" t="s">
        <v>135</v>
      </c>
      <c r="G44" s="152">
        <v>46206</v>
      </c>
      <c r="H44" s="152">
        <v>46206</v>
      </c>
    </row>
    <row r="45" spans="1:15" ht="15">
      <c r="A45" s="235" t="s">
        <v>136</v>
      </c>
      <c r="B45" s="249" t="s">
        <v>137</v>
      </c>
      <c r="C45" s="155">
        <f>C34+C39+C44</f>
        <v>751721</v>
      </c>
      <c r="D45" s="155">
        <f>D34+D39+D44</f>
        <v>748961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f>54905-46206</f>
        <v>8699</v>
      </c>
      <c r="H46" s="152">
        <v>8674</v>
      </c>
    </row>
    <row r="47" spans="1:13" ht="15">
      <c r="A47" s="235" t="s">
        <v>143</v>
      </c>
      <c r="B47" s="241" t="s">
        <v>144</v>
      </c>
      <c r="C47" s="151">
        <v>76504</v>
      </c>
      <c r="D47" s="151">
        <v>90946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>
        <v>103329</v>
      </c>
      <c r="D48" s="151">
        <v>104269</v>
      </c>
      <c r="E48" s="237" t="s">
        <v>149</v>
      </c>
      <c r="F48" s="242" t="s">
        <v>150</v>
      </c>
      <c r="G48" s="152">
        <v>8332</v>
      </c>
      <c r="H48" s="152">
        <v>8102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215873</v>
      </c>
      <c r="H49" s="154">
        <f>SUM(H43:H48)</f>
        <v>235153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179833</v>
      </c>
      <c r="D51" s="155">
        <f>SUM(D47:D50)</f>
        <v>195215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16852</v>
      </c>
      <c r="H53" s="152">
        <v>16852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980995</v>
      </c>
      <c r="D55" s="155">
        <f>D19+D20+D21+D27+D32+D45+D51+D53+D54</f>
        <v>993610</v>
      </c>
      <c r="E55" s="237" t="s">
        <v>172</v>
      </c>
      <c r="F55" s="261" t="s">
        <v>173</v>
      </c>
      <c r="G55" s="154">
        <f>G49+G51+G52+G53+G54</f>
        <v>232725</v>
      </c>
      <c r="H55" s="154">
        <f>H49+H51+H52+H53+H54</f>
        <v>252005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2</v>
      </c>
      <c r="D58" s="151">
        <v>2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10334</v>
      </c>
      <c r="H59" s="152">
        <v>10334</v>
      </c>
      <c r="M59" s="157"/>
    </row>
    <row r="60" spans="1:8" ht="15">
      <c r="A60" s="235" t="s">
        <v>183</v>
      </c>
      <c r="B60" s="241" t="s">
        <v>184</v>
      </c>
      <c r="C60" s="151">
        <v>365</v>
      </c>
      <c r="D60" s="151">
        <v>365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164615</v>
      </c>
      <c r="H61" s="154">
        <f>SUM(H62:H68)</f>
        <v>176078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129146</v>
      </c>
      <c r="H62" s="152">
        <v>140060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21550</v>
      </c>
      <c r="H63" s="152">
        <v>20409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367</v>
      </c>
      <c r="D64" s="155">
        <f>SUM(D58:D63)</f>
        <v>367</v>
      </c>
      <c r="E64" s="237" t="s">
        <v>200</v>
      </c>
      <c r="F64" s="242" t="s">
        <v>201</v>
      </c>
      <c r="G64" s="152">
        <v>13654</v>
      </c>
      <c r="H64" s="152">
        <v>15222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63</v>
      </c>
      <c r="H66" s="152">
        <v>54</v>
      </c>
    </row>
    <row r="67" spans="1:8" ht="15">
      <c r="A67" s="235" t="s">
        <v>207</v>
      </c>
      <c r="B67" s="241" t="s">
        <v>208</v>
      </c>
      <c r="C67" s="151">
        <v>278541</v>
      </c>
      <c r="D67" s="151">
        <v>275840</v>
      </c>
      <c r="E67" s="237" t="s">
        <v>209</v>
      </c>
      <c r="F67" s="242" t="s">
        <v>210</v>
      </c>
      <c r="G67" s="152">
        <v>20</v>
      </c>
      <c r="H67" s="152">
        <v>30</v>
      </c>
    </row>
    <row r="68" spans="1:8" ht="15">
      <c r="A68" s="235" t="s">
        <v>211</v>
      </c>
      <c r="B68" s="241" t="s">
        <v>212</v>
      </c>
      <c r="C68" s="151">
        <v>40757</v>
      </c>
      <c r="D68" s="151">
        <v>40288</v>
      </c>
      <c r="E68" s="237" t="s">
        <v>213</v>
      </c>
      <c r="F68" s="242" t="s">
        <v>214</v>
      </c>
      <c r="G68" s="152">
        <v>182</v>
      </c>
      <c r="H68" s="152">
        <v>303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f>17266-G75+9388</f>
        <v>25803</v>
      </c>
      <c r="H69" s="152">
        <v>26472</v>
      </c>
    </row>
    <row r="70" spans="1:8" ht="15">
      <c r="A70" s="235" t="s">
        <v>218</v>
      </c>
      <c r="B70" s="241" t="s">
        <v>219</v>
      </c>
      <c r="C70" s="151">
        <v>133778</v>
      </c>
      <c r="D70" s="151">
        <v>139266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200752</v>
      </c>
      <c r="H71" s="161">
        <f>H59+H60+H61+H69+H70</f>
        <v>212884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116</v>
      </c>
      <c r="D72" s="151">
        <v>116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f>+'[1]balance '!$C$26-C72-C92</f>
        <v>4332</v>
      </c>
      <c r="D74" s="151">
        <v>4380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457524</v>
      </c>
      <c r="D75" s="155">
        <f>SUM(D67:D74)</f>
        <v>459890</v>
      </c>
      <c r="E75" s="251" t="s">
        <v>160</v>
      </c>
      <c r="F75" s="245" t="s">
        <v>234</v>
      </c>
      <c r="G75" s="152">
        <v>851</v>
      </c>
      <c r="H75" s="152">
        <v>851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201603</v>
      </c>
      <c r="H79" s="162">
        <f>H71+H74+H75+H76</f>
        <v>213735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97077</v>
      </c>
      <c r="D82" s="151">
        <v>97077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f>44737+9</f>
        <v>44746</v>
      </c>
      <c r="D83" s="151">
        <v>52632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141823</v>
      </c>
      <c r="D84" s="155">
        <f>D83+D82+D78</f>
        <v>149709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10</v>
      </c>
      <c r="D87" s="151">
        <v>12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f>82725-C87-C89-C90</f>
        <v>68222</v>
      </c>
      <c r="D88" s="151">
        <v>60553.48346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509</v>
      </c>
      <c r="D89" s="151">
        <v>509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13984</v>
      </c>
      <c r="D90" s="151">
        <v>13983.516539999999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82725</v>
      </c>
      <c r="D91" s="155">
        <f>SUM(D87:D90)</f>
        <v>75058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25</v>
      </c>
      <c r="D92" s="151">
        <v>25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682464</v>
      </c>
      <c r="D93" s="155">
        <f>D64+D75+D84+D91+D92</f>
        <v>685049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1663459</v>
      </c>
      <c r="D94" s="164">
        <f>D93+D55</f>
        <v>1678659</v>
      </c>
      <c r="E94" s="449" t="s">
        <v>270</v>
      </c>
      <c r="F94" s="289" t="s">
        <v>271</v>
      </c>
      <c r="G94" s="165">
        <f>G36+G39+G55+G79</f>
        <v>1663459</v>
      </c>
      <c r="H94" s="165">
        <f>H36+H39+H55+H79</f>
        <v>1678659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 t="s">
        <v>886</v>
      </c>
      <c r="C98" s="581" t="s">
        <v>273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855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11:D15 C17:D18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R366"/>
  <sheetViews>
    <sheetView zoomScale="90" zoomScaleNormal="90" zoomScalePageLayoutView="0" workbookViewId="0" topLeftCell="A13">
      <selection activeCell="B49" sqref="B49"/>
    </sheetView>
  </sheetViews>
  <sheetFormatPr defaultColWidth="9.25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1" t="s">
        <v>274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86" t="str">
        <f>'справка №1-БАЛАНС'!E3</f>
        <v>Химимпорт АД</v>
      </c>
      <c r="C2" s="586"/>
      <c r="D2" s="586"/>
      <c r="E2" s="586"/>
      <c r="F2" s="588" t="s">
        <v>2</v>
      </c>
      <c r="G2" s="588"/>
      <c r="H2" s="524">
        <f>'справка №1-БАЛАНС'!H3</f>
        <v>627519</v>
      </c>
    </row>
    <row r="3" spans="1:8" ht="15">
      <c r="A3" s="465" t="s">
        <v>275</v>
      </c>
      <c r="B3" s="586" t="str">
        <f>'справка №1-БАЛАНС'!E4</f>
        <v>неконсолидиран</v>
      </c>
      <c r="C3" s="586"/>
      <c r="D3" s="586"/>
      <c r="E3" s="586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5" t="s">
        <v>5</v>
      </c>
      <c r="B4" s="587">
        <f>'справка №1-БАЛАНС'!E5</f>
        <v>42460</v>
      </c>
      <c r="C4" s="587"/>
      <c r="D4" s="587"/>
      <c r="E4" s="314"/>
      <c r="F4" s="464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>
        <v>18</v>
      </c>
      <c r="D9" s="46">
        <v>17</v>
      </c>
      <c r="E9" s="298" t="s">
        <v>285</v>
      </c>
      <c r="F9" s="547" t="s">
        <v>286</v>
      </c>
      <c r="G9" s="548"/>
      <c r="H9" s="548"/>
    </row>
    <row r="10" spans="1:8" ht="12">
      <c r="A10" s="298" t="s">
        <v>287</v>
      </c>
      <c r="B10" s="299" t="s">
        <v>288</v>
      </c>
      <c r="C10" s="46">
        <v>303</v>
      </c>
      <c r="D10" s="46">
        <v>950</v>
      </c>
      <c r="E10" s="298" t="s">
        <v>289</v>
      </c>
      <c r="F10" s="547" t="s">
        <v>290</v>
      </c>
      <c r="G10" s="548"/>
      <c r="H10" s="548"/>
    </row>
    <row r="11" spans="1:8" ht="12">
      <c r="A11" s="298" t="s">
        <v>291</v>
      </c>
      <c r="B11" s="299" t="s">
        <v>292</v>
      </c>
      <c r="C11" s="46">
        <v>1</v>
      </c>
      <c r="D11" s="46">
        <v>11</v>
      </c>
      <c r="E11" s="300" t="s">
        <v>293</v>
      </c>
      <c r="F11" s="547" t="s">
        <v>294</v>
      </c>
      <c r="G11" s="548">
        <v>363</v>
      </c>
      <c r="H11" s="548">
        <v>1589</v>
      </c>
    </row>
    <row r="12" spans="1:8" ht="12">
      <c r="A12" s="298" t="s">
        <v>295</v>
      </c>
      <c r="B12" s="299" t="s">
        <v>296</v>
      </c>
      <c r="C12" s="46">
        <v>161</v>
      </c>
      <c r="D12" s="46">
        <v>182</v>
      </c>
      <c r="E12" s="300" t="s">
        <v>78</v>
      </c>
      <c r="F12" s="547" t="s">
        <v>297</v>
      </c>
      <c r="G12" s="548"/>
      <c r="H12" s="548">
        <v>67</v>
      </c>
    </row>
    <row r="13" spans="1:18" ht="12">
      <c r="A13" s="298" t="s">
        <v>298</v>
      </c>
      <c r="B13" s="299" t="s">
        <v>299</v>
      </c>
      <c r="C13" s="46">
        <v>26</v>
      </c>
      <c r="D13" s="46">
        <v>30</v>
      </c>
      <c r="E13" s="301" t="s">
        <v>51</v>
      </c>
      <c r="F13" s="549" t="s">
        <v>300</v>
      </c>
      <c r="G13" s="546">
        <f>SUM(G9:G12)</f>
        <v>363</v>
      </c>
      <c r="H13" s="546">
        <f>SUM(H9:H12)</f>
        <v>1656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>
        <v>0</v>
      </c>
      <c r="D14" s="46">
        <v>25</v>
      </c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2" t="s">
        <v>306</v>
      </c>
      <c r="G15" s="548"/>
      <c r="H15" s="548"/>
    </row>
    <row r="16" spans="1:8" ht="12">
      <c r="A16" s="298" t="s">
        <v>307</v>
      </c>
      <c r="B16" s="299" t="s">
        <v>308</v>
      </c>
      <c r="C16" s="47">
        <v>42</v>
      </c>
      <c r="D16" s="47">
        <v>34</v>
      </c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551</v>
      </c>
      <c r="D19" s="49">
        <f>SUM(D9:D15)+D16</f>
        <v>1249</v>
      </c>
      <c r="E19" s="304" t="s">
        <v>317</v>
      </c>
      <c r="F19" s="550" t="s">
        <v>318</v>
      </c>
      <c r="G19" s="548">
        <v>5807</v>
      </c>
      <c r="H19" s="548">
        <v>14888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>
        <v>16158</v>
      </c>
      <c r="H21" s="548">
        <v>9881</v>
      </c>
    </row>
    <row r="22" spans="1:8" ht="24">
      <c r="A22" s="304" t="s">
        <v>324</v>
      </c>
      <c r="B22" s="305" t="s">
        <v>325</v>
      </c>
      <c r="C22" s="46">
        <v>2436</v>
      </c>
      <c r="D22" s="46">
        <v>6161</v>
      </c>
      <c r="E22" s="304" t="s">
        <v>326</v>
      </c>
      <c r="F22" s="550" t="s">
        <v>327</v>
      </c>
      <c r="G22" s="548">
        <v>37</v>
      </c>
      <c r="H22" s="548">
        <v>1336</v>
      </c>
    </row>
    <row r="23" spans="1:8" ht="24">
      <c r="A23" s="298" t="s">
        <v>328</v>
      </c>
      <c r="B23" s="305" t="s">
        <v>329</v>
      </c>
      <c r="C23" s="46">
        <v>2450</v>
      </c>
      <c r="D23" s="46">
        <v>11</v>
      </c>
      <c r="E23" s="298" t="s">
        <v>330</v>
      </c>
      <c r="F23" s="550" t="s">
        <v>331</v>
      </c>
      <c r="G23" s="548"/>
      <c r="H23" s="548"/>
    </row>
    <row r="24" spans="1:18" ht="12">
      <c r="A24" s="298" t="s">
        <v>332</v>
      </c>
      <c r="B24" s="305" t="s">
        <v>333</v>
      </c>
      <c r="C24" s="46">
        <v>539</v>
      </c>
      <c r="D24" s="46">
        <v>1477</v>
      </c>
      <c r="E24" s="301" t="s">
        <v>103</v>
      </c>
      <c r="F24" s="552" t="s">
        <v>334</v>
      </c>
      <c r="G24" s="546">
        <f>SUM(G19:G23)</f>
        <v>22002</v>
      </c>
      <c r="H24" s="546">
        <f>SUM(H19:H23)</f>
        <v>26105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>
        <v>171</v>
      </c>
      <c r="D25" s="46">
        <v>38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5596</v>
      </c>
      <c r="D26" s="49">
        <f>SUM(D22:D25)</f>
        <v>7687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6147</v>
      </c>
      <c r="D28" s="50">
        <f>D26+D19</f>
        <v>8936</v>
      </c>
      <c r="E28" s="127" t="s">
        <v>339</v>
      </c>
      <c r="F28" s="552" t="s">
        <v>340</v>
      </c>
      <c r="G28" s="546">
        <f>G13+G15+G24</f>
        <v>22365</v>
      </c>
      <c r="H28" s="546">
        <f>H13+H15+H24</f>
        <v>27761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16218</v>
      </c>
      <c r="D30" s="50">
        <f>IF((H28-D28)&gt;0,H28-D28,0)</f>
        <v>18825</v>
      </c>
      <c r="E30" s="127" t="s">
        <v>343</v>
      </c>
      <c r="F30" s="552" t="s">
        <v>344</v>
      </c>
      <c r="G30" s="53">
        <f>IF((C28-G28)&gt;0,C28-G28,0)</f>
        <v>0</v>
      </c>
      <c r="H30" s="53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851</v>
      </c>
      <c r="B31" s="306" t="s">
        <v>345</v>
      </c>
      <c r="C31" s="46"/>
      <c r="D31" s="46"/>
      <c r="E31" s="296" t="s">
        <v>854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C28+C31+C32</f>
        <v>6147</v>
      </c>
      <c r="D33" s="49">
        <f>D28+D31+D32</f>
        <v>8936</v>
      </c>
      <c r="E33" s="127" t="s">
        <v>353</v>
      </c>
      <c r="F33" s="552" t="s">
        <v>354</v>
      </c>
      <c r="G33" s="53">
        <f>G32+G31+G28</f>
        <v>22365</v>
      </c>
      <c r="H33" s="53">
        <f>H32+H31+H28</f>
        <v>27761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16218</v>
      </c>
      <c r="D34" s="50">
        <f>IF((H33-D33)&gt;0,H33-D33,0)</f>
        <v>18825</v>
      </c>
      <c r="E34" s="128" t="s">
        <v>357</v>
      </c>
      <c r="F34" s="552" t="s">
        <v>358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6</v>
      </c>
      <c r="D35" s="49">
        <f>D36+D37+D38</f>
        <v>2529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>
        <v>6</v>
      </c>
      <c r="D36" s="46">
        <v>643</v>
      </c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/>
      <c r="D37" s="430">
        <v>1886</v>
      </c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58">
        <f>+IF((G33-C33-C35)&gt;0,G33-C33-C35,0)</f>
        <v>16212</v>
      </c>
      <c r="D39" s="458">
        <f>+IF((H33-D33-D35)&gt;0,H33-D33-D35,0)</f>
        <v>16296</v>
      </c>
      <c r="E39" s="313" t="s">
        <v>369</v>
      </c>
      <c r="F39" s="556" t="s">
        <v>370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16212</v>
      </c>
      <c r="D41" s="52">
        <f>IF(H39=0,IF(D39-D40&gt;0,D39-D40+H40,0),IF(H39-H40&lt;0,H40-H39+D39,0))</f>
        <v>16296</v>
      </c>
      <c r="E41" s="127" t="s">
        <v>376</v>
      </c>
      <c r="F41" s="569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22365</v>
      </c>
      <c r="D42" s="53">
        <f>D33+D35+D39</f>
        <v>27761</v>
      </c>
      <c r="E42" s="128" t="s">
        <v>380</v>
      </c>
      <c r="F42" s="129" t="s">
        <v>381</v>
      </c>
      <c r="G42" s="53">
        <f>G39+G33</f>
        <v>22365</v>
      </c>
      <c r="H42" s="53">
        <f>H39+H33</f>
        <v>27761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89" t="s">
        <v>861</v>
      </c>
      <c r="B45" s="589"/>
      <c r="C45" s="589"/>
      <c r="D45" s="589"/>
      <c r="E45" s="589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4.25">
      <c r="A48" s="501" t="s">
        <v>272</v>
      </c>
      <c r="B48" s="432" t="s">
        <v>886</v>
      </c>
      <c r="C48" s="427" t="s">
        <v>383</v>
      </c>
      <c r="D48" s="584"/>
      <c r="E48" s="584"/>
      <c r="F48" s="584"/>
      <c r="G48" s="584"/>
      <c r="H48" s="584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/>
      <c r="E49" s="558"/>
      <c r="F49" s="558"/>
      <c r="G49" s="561"/>
      <c r="H49" s="561"/>
    </row>
    <row r="50" spans="1:8" ht="12.75" customHeight="1">
      <c r="A50" s="559"/>
      <c r="B50" s="560"/>
      <c r="C50" s="428" t="s">
        <v>783</v>
      </c>
      <c r="D50" s="585"/>
      <c r="E50" s="585"/>
      <c r="F50" s="585"/>
      <c r="G50" s="585"/>
      <c r="H50" s="585"/>
    </row>
    <row r="51" spans="1:8" ht="12">
      <c r="A51" s="562"/>
      <c r="B51" s="558"/>
      <c r="C51" s="425"/>
      <c r="D51" s="425"/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M102"/>
  <sheetViews>
    <sheetView zoomScale="85" zoomScaleNormal="85" zoomScalePageLayoutView="0" workbookViewId="0" topLeftCell="A13">
      <selection activeCell="B50" sqref="B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6"/>
      <c r="B3" s="466"/>
      <c r="C3" s="467"/>
      <c r="D3" s="467"/>
      <c r="E3" s="324"/>
      <c r="F3" s="324"/>
    </row>
    <row r="4" spans="1:6" ht="15" customHeight="1">
      <c r="A4" s="468" t="s">
        <v>385</v>
      </c>
      <c r="B4" s="468" t="str">
        <f>'справка №1-БАЛАНС'!E3</f>
        <v>Химимпорт АД</v>
      </c>
      <c r="C4" s="539" t="s">
        <v>2</v>
      </c>
      <c r="D4" s="539">
        <f>'справка №1-БАЛАНС'!H3</f>
        <v>627519</v>
      </c>
      <c r="E4" s="323"/>
      <c r="F4" s="323"/>
    </row>
    <row r="5" spans="1:4" ht="15">
      <c r="A5" s="468" t="s">
        <v>275</v>
      </c>
      <c r="B5" s="468" t="str">
        <f>'справка №1-БАЛАНС'!E4</f>
        <v>неконсолидиран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69" t="s">
        <v>5</v>
      </c>
      <c r="B6" s="504">
        <f>'справка №1-БАЛАНС'!E5</f>
        <v>42460</v>
      </c>
      <c r="C6" s="470"/>
      <c r="D6" s="471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f>17035+119</f>
        <v>17154</v>
      </c>
      <c r="D10" s="54">
        <v>75973</v>
      </c>
      <c r="E10" s="130"/>
      <c r="F10" s="130"/>
    </row>
    <row r="11" spans="1:13" ht="12">
      <c r="A11" s="332" t="s">
        <v>390</v>
      </c>
      <c r="B11" s="333" t="s">
        <v>391</v>
      </c>
      <c r="C11" s="54">
        <f>-22699-376</f>
        <v>-23075</v>
      </c>
      <c r="D11" s="54">
        <v>-74515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>
        <v>11745</v>
      </c>
      <c r="D12" s="54">
        <v>95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-172</v>
      </c>
      <c r="D13" s="54">
        <v>-196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-103</v>
      </c>
      <c r="D14" s="54">
        <v>-114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>
        <v>11588</v>
      </c>
      <c r="D16" s="54">
        <v>3169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>
        <v>-3493</v>
      </c>
      <c r="D17" s="54">
        <v>-5521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-87</v>
      </c>
      <c r="D18" s="54">
        <v>-1377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-2488</v>
      </c>
      <c r="D19" s="54">
        <v>730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11069</v>
      </c>
      <c r="D20" s="55">
        <f>SUM(D10:D19)</f>
        <v>-1756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>
        <v>24</v>
      </c>
      <c r="D24" s="54">
        <v>3156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>
        <v>-1934</v>
      </c>
      <c r="D25" s="54">
        <v>-969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-1910</v>
      </c>
      <c r="D32" s="55">
        <f>SUM(D22:D31)</f>
        <v>2187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>
        <v>18948</v>
      </c>
      <c r="D36" s="54"/>
      <c r="E36" s="130"/>
      <c r="F36" s="130"/>
    </row>
    <row r="37" spans="1:6" ht="12">
      <c r="A37" s="332" t="s">
        <v>439</v>
      </c>
      <c r="B37" s="333" t="s">
        <v>440</v>
      </c>
      <c r="C37" s="54">
        <v>-19530</v>
      </c>
      <c r="D37" s="54">
        <v>-365</v>
      </c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>
        <v>-910</v>
      </c>
      <c r="D39" s="54">
        <v>-85</v>
      </c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/>
      <c r="D41" s="54"/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-1492</v>
      </c>
      <c r="D42" s="55">
        <f>SUM(D34:D41)</f>
        <v>-450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7667</v>
      </c>
      <c r="D43" s="55">
        <f>D42+D32+D20</f>
        <v>-19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75058</v>
      </c>
      <c r="D44" s="132">
        <v>84147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82725</v>
      </c>
      <c r="D45" s="55">
        <f>D44+D43</f>
        <v>84128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f>82725-509</f>
        <v>82216</v>
      </c>
      <c r="D46" s="56">
        <v>84128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>
        <v>509</v>
      </c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4.25">
      <c r="A49" s="435" t="s">
        <v>382</v>
      </c>
      <c r="B49" s="432" t="s">
        <v>886</v>
      </c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783</v>
      </c>
      <c r="C52" s="590"/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W537"/>
  <sheetViews>
    <sheetView zoomScale="90" zoomScaleNormal="90" zoomScalePageLayoutView="0" workbookViewId="0" topLeftCell="A10">
      <selection activeCell="A39" sqref="A39"/>
    </sheetView>
  </sheetViews>
  <sheetFormatPr defaultColWidth="9.25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1" t="s">
        <v>461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93" t="str">
        <f>'справка №1-БАЛАНС'!E3</f>
        <v>Химимпорт АД</v>
      </c>
      <c r="C3" s="593"/>
      <c r="D3" s="593"/>
      <c r="E3" s="593"/>
      <c r="F3" s="593"/>
      <c r="G3" s="593"/>
      <c r="H3" s="593"/>
      <c r="I3" s="593"/>
      <c r="J3" s="474"/>
      <c r="K3" s="595" t="s">
        <v>2</v>
      </c>
      <c r="L3" s="595"/>
      <c r="M3" s="476">
        <f>'справка №1-БАЛАНС'!H3</f>
        <v>627519</v>
      </c>
      <c r="N3" s="2"/>
    </row>
    <row r="4" spans="1:15" s="530" customFormat="1" ht="13.5" customHeight="1">
      <c r="A4" s="465" t="s">
        <v>462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6" t="str">
        <f>'справка №1-БАЛАНС'!H4</f>
        <v> </v>
      </c>
      <c r="N4" s="3"/>
      <c r="O4" s="3"/>
    </row>
    <row r="5" spans="1:14" s="530" customFormat="1" ht="12.75" customHeight="1">
      <c r="A5" s="465" t="s">
        <v>5</v>
      </c>
      <c r="B5" s="597">
        <f>'справка №1-БАЛАНС'!E5</f>
        <v>42460</v>
      </c>
      <c r="C5" s="597"/>
      <c r="D5" s="597"/>
      <c r="E5" s="597"/>
      <c r="F5" s="477"/>
      <c r="G5" s="477"/>
      <c r="H5" s="477"/>
      <c r="I5" s="477"/>
      <c r="J5" s="477"/>
      <c r="K5" s="478"/>
      <c r="L5" s="325"/>
      <c r="M5" s="479" t="s">
        <v>6</v>
      </c>
      <c r="N5" s="4"/>
    </row>
    <row r="6" spans="1:14" s="531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1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239646</v>
      </c>
      <c r="D11" s="58">
        <f>'справка №1-БАЛАНС'!H19</f>
        <v>260615</v>
      </c>
      <c r="E11" s="58">
        <f>'справка №1-БАЛАНС'!H20</f>
        <v>0</v>
      </c>
      <c r="F11" s="58">
        <f>'справка №1-БАЛАНС'!H22</f>
        <v>58583</v>
      </c>
      <c r="G11" s="58">
        <f>'справка №1-БАЛАНС'!H23</f>
        <v>0</v>
      </c>
      <c r="H11" s="60">
        <f>+'справка №1-БАЛАНС'!H24</f>
        <v>1305</v>
      </c>
      <c r="I11" s="58">
        <f>'справка №1-БАЛАНС'!H28+'справка №1-БАЛАНС'!H31</f>
        <v>652770</v>
      </c>
      <c r="J11" s="58">
        <f>'справка №1-БАЛАНС'!H29+'справка №1-БАЛАНС'!H32</f>
        <v>0</v>
      </c>
      <c r="K11" s="60"/>
      <c r="L11" s="344">
        <f>SUM(C11:K11)</f>
        <v>1212919</v>
      </c>
      <c r="M11" s="58">
        <f>'справка №1-БАЛАНС'!H39</f>
        <v>0</v>
      </c>
      <c r="N11" s="198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239646</v>
      </c>
      <c r="D15" s="61">
        <f aca="true" t="shared" si="2" ref="D15:M15">D11+D12</f>
        <v>260615</v>
      </c>
      <c r="E15" s="61">
        <f t="shared" si="2"/>
        <v>0</v>
      </c>
      <c r="F15" s="61">
        <f t="shared" si="2"/>
        <v>58583</v>
      </c>
      <c r="G15" s="61">
        <f t="shared" si="2"/>
        <v>0</v>
      </c>
      <c r="H15" s="61">
        <f t="shared" si="2"/>
        <v>1305</v>
      </c>
      <c r="I15" s="61">
        <f t="shared" si="2"/>
        <v>652770</v>
      </c>
      <c r="J15" s="61">
        <f t="shared" si="2"/>
        <v>0</v>
      </c>
      <c r="K15" s="61">
        <f t="shared" si="2"/>
        <v>0</v>
      </c>
      <c r="L15" s="344">
        <f t="shared" si="1"/>
        <v>1212919</v>
      </c>
      <c r="M15" s="61">
        <f t="shared" si="2"/>
        <v>0</v>
      </c>
      <c r="N15" s="134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16212</v>
      </c>
      <c r="J16" s="345">
        <f>+'справка №1-БАЛАНС'!G32</f>
        <v>0</v>
      </c>
      <c r="K16" s="60"/>
      <c r="L16" s="344">
        <f t="shared" si="1"/>
        <v>16212</v>
      </c>
      <c r="M16" s="60"/>
      <c r="N16" s="134"/>
      <c r="O16" s="475"/>
      <c r="P16" s="475"/>
      <c r="Q16" s="475"/>
      <c r="R16" s="475"/>
      <c r="S16" s="475"/>
      <c r="T16" s="475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239646</v>
      </c>
      <c r="D29" s="59">
        <f aca="true" t="shared" si="6" ref="D29:M29">D17+D20+D21+D24+D28+D27+D15+D16</f>
        <v>260615</v>
      </c>
      <c r="E29" s="59">
        <f t="shared" si="6"/>
        <v>0</v>
      </c>
      <c r="F29" s="59">
        <f t="shared" si="6"/>
        <v>58583</v>
      </c>
      <c r="G29" s="59">
        <f t="shared" si="6"/>
        <v>0</v>
      </c>
      <c r="H29" s="59">
        <f t="shared" si="6"/>
        <v>1305</v>
      </c>
      <c r="I29" s="59">
        <f t="shared" si="6"/>
        <v>668982</v>
      </c>
      <c r="J29" s="59">
        <f t="shared" si="6"/>
        <v>0</v>
      </c>
      <c r="K29" s="59">
        <f t="shared" si="6"/>
        <v>0</v>
      </c>
      <c r="L29" s="344">
        <f t="shared" si="1"/>
        <v>1229131</v>
      </c>
      <c r="M29" s="59">
        <f t="shared" si="6"/>
        <v>0</v>
      </c>
      <c r="N29" s="198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239646</v>
      </c>
      <c r="D32" s="59">
        <f t="shared" si="7"/>
        <v>260615</v>
      </c>
      <c r="E32" s="59">
        <f t="shared" si="7"/>
        <v>0</v>
      </c>
      <c r="F32" s="59">
        <f t="shared" si="7"/>
        <v>58583</v>
      </c>
      <c r="G32" s="59">
        <f t="shared" si="7"/>
        <v>0</v>
      </c>
      <c r="H32" s="59">
        <f t="shared" si="7"/>
        <v>1305</v>
      </c>
      <c r="I32" s="59">
        <f t="shared" si="7"/>
        <v>668982</v>
      </c>
      <c r="J32" s="59">
        <f t="shared" si="7"/>
        <v>0</v>
      </c>
      <c r="K32" s="59">
        <f t="shared" si="7"/>
        <v>0</v>
      </c>
      <c r="L32" s="344">
        <f t="shared" si="1"/>
        <v>1229131</v>
      </c>
      <c r="M32" s="59">
        <f>M29+M30+M31</f>
        <v>0</v>
      </c>
      <c r="N32" s="134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862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354" t="s">
        <v>887</v>
      </c>
      <c r="B38" s="19"/>
      <c r="C38" s="15"/>
      <c r="D38" s="592" t="s">
        <v>523</v>
      </c>
      <c r="E38" s="592"/>
      <c r="F38" s="592"/>
      <c r="G38" s="592"/>
      <c r="H38" s="592"/>
      <c r="I38" s="592"/>
      <c r="J38" s="15" t="s">
        <v>857</v>
      </c>
      <c r="K38" s="15"/>
      <c r="L38" s="592"/>
      <c r="M38" s="592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B232"/>
  <sheetViews>
    <sheetView zoomScale="90" zoomScaleNormal="90" zoomScalePageLayoutView="0" workbookViewId="0" topLeftCell="A1">
      <selection activeCell="E29" sqref="E29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385</v>
      </c>
      <c r="B2" s="599"/>
      <c r="C2" s="600" t="str">
        <f>'справка №1-БАЛАНС'!E3</f>
        <v>Химимпорт АД</v>
      </c>
      <c r="D2" s="600"/>
      <c r="E2" s="600"/>
      <c r="F2" s="600"/>
      <c r="G2" s="600"/>
      <c r="H2" s="600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627519</v>
      </c>
      <c r="P2" s="481"/>
      <c r="Q2" s="481"/>
      <c r="R2" s="524"/>
    </row>
    <row r="3" spans="1:18" ht="15">
      <c r="A3" s="598" t="s">
        <v>5</v>
      </c>
      <c r="B3" s="599"/>
      <c r="C3" s="601">
        <f>'справка №1-БАЛАНС'!E5</f>
        <v>42460</v>
      </c>
      <c r="D3" s="601"/>
      <c r="E3" s="601"/>
      <c r="F3" s="483"/>
      <c r="G3" s="483"/>
      <c r="H3" s="483"/>
      <c r="I3" s="483"/>
      <c r="J3" s="483"/>
      <c r="K3" s="483"/>
      <c r="L3" s="483"/>
      <c r="M3" s="613" t="s">
        <v>4</v>
      </c>
      <c r="N3" s="613"/>
      <c r="O3" s="480" t="str">
        <f>'справка №1-БАЛАНС'!H4</f>
        <v> </v>
      </c>
      <c r="P3" s="484"/>
      <c r="Q3" s="484"/>
      <c r="R3" s="525"/>
    </row>
    <row r="4" spans="1:18" ht="12">
      <c r="A4" s="485" t="s">
        <v>525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526</v>
      </c>
    </row>
    <row r="5" spans="1:18" s="100" customFormat="1" ht="30.75" customHeight="1">
      <c r="A5" s="602" t="s">
        <v>465</v>
      </c>
      <c r="B5" s="603"/>
      <c r="C5" s="606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11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11" t="s">
        <v>531</v>
      </c>
      <c r="R5" s="611" t="s">
        <v>532</v>
      </c>
    </row>
    <row r="6" spans="1:18" s="100" customFormat="1" ht="48">
      <c r="A6" s="604"/>
      <c r="B6" s="605"/>
      <c r="C6" s="607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12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12"/>
      <c r="R6" s="612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8178</v>
      </c>
      <c r="E9" s="189"/>
      <c r="F9" s="189"/>
      <c r="G9" s="74">
        <f>D9+E9-F9</f>
        <v>8178</v>
      </c>
      <c r="H9" s="65"/>
      <c r="I9" s="65"/>
      <c r="J9" s="74">
        <f>G9+H9-I9</f>
        <v>8178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8178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>
        <v>26</v>
      </c>
      <c r="E10" s="189"/>
      <c r="F10" s="189"/>
      <c r="G10" s="74">
        <f aca="true" t="shared" si="2" ref="G10:G39">D10+E10-F10</f>
        <v>26</v>
      </c>
      <c r="H10" s="65"/>
      <c r="I10" s="65"/>
      <c r="J10" s="74">
        <f aca="true" t="shared" si="3" ref="J10:J39">G10+H10-I10</f>
        <v>26</v>
      </c>
      <c r="K10" s="65">
        <v>21</v>
      </c>
      <c r="L10" s="65"/>
      <c r="M10" s="65"/>
      <c r="N10" s="74">
        <f aca="true" t="shared" si="4" ref="N10:N39">K10+L10-M10</f>
        <v>21</v>
      </c>
      <c r="O10" s="65"/>
      <c r="P10" s="65"/>
      <c r="Q10" s="74">
        <f t="shared" si="0"/>
        <v>21</v>
      </c>
      <c r="R10" s="74">
        <f t="shared" si="1"/>
        <v>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>
        <v>222</v>
      </c>
      <c r="E11" s="189">
        <v>1</v>
      </c>
      <c r="F11" s="189"/>
      <c r="G11" s="74">
        <f t="shared" si="2"/>
        <v>223</v>
      </c>
      <c r="H11" s="65"/>
      <c r="I11" s="65"/>
      <c r="J11" s="74">
        <f t="shared" si="3"/>
        <v>223</v>
      </c>
      <c r="K11" s="65">
        <v>221</v>
      </c>
      <c r="L11" s="65"/>
      <c r="M11" s="65"/>
      <c r="N11" s="74">
        <f t="shared" si="4"/>
        <v>221</v>
      </c>
      <c r="O11" s="65"/>
      <c r="P11" s="65"/>
      <c r="Q11" s="74">
        <f t="shared" si="0"/>
        <v>221</v>
      </c>
      <c r="R11" s="74">
        <f t="shared" si="1"/>
        <v>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>
        <v>0</v>
      </c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>
        <v>0</v>
      </c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>
        <v>113</v>
      </c>
      <c r="E13" s="189"/>
      <c r="F13" s="189"/>
      <c r="G13" s="74">
        <f t="shared" si="2"/>
        <v>113</v>
      </c>
      <c r="H13" s="65"/>
      <c r="I13" s="65"/>
      <c r="J13" s="74">
        <f t="shared" si="3"/>
        <v>113</v>
      </c>
      <c r="K13" s="65">
        <v>113</v>
      </c>
      <c r="L13" s="65"/>
      <c r="M13" s="65"/>
      <c r="N13" s="74">
        <f t="shared" si="4"/>
        <v>113</v>
      </c>
      <c r="O13" s="65"/>
      <c r="P13" s="65"/>
      <c r="Q13" s="74">
        <f t="shared" si="0"/>
        <v>113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>
        <v>1407</v>
      </c>
      <c r="E14" s="189">
        <v>4</v>
      </c>
      <c r="F14" s="189"/>
      <c r="G14" s="74">
        <f t="shared" si="2"/>
        <v>1411</v>
      </c>
      <c r="H14" s="65"/>
      <c r="I14" s="65"/>
      <c r="J14" s="74">
        <f t="shared" si="3"/>
        <v>1411</v>
      </c>
      <c r="K14" s="65">
        <v>99</v>
      </c>
      <c r="L14" s="65"/>
      <c r="M14" s="65"/>
      <c r="N14" s="74">
        <f t="shared" si="4"/>
        <v>99</v>
      </c>
      <c r="O14" s="65"/>
      <c r="P14" s="65"/>
      <c r="Q14" s="74">
        <f t="shared" si="0"/>
        <v>99</v>
      </c>
      <c r="R14" s="74">
        <f t="shared" si="1"/>
        <v>1312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3" t="s">
        <v>858</v>
      </c>
      <c r="B15" s="374" t="s">
        <v>859</v>
      </c>
      <c r="C15" s="454" t="s">
        <v>860</v>
      </c>
      <c r="D15" s="455">
        <v>6370</v>
      </c>
      <c r="E15" s="455"/>
      <c r="F15" s="455"/>
      <c r="G15" s="74">
        <f t="shared" si="2"/>
        <v>6370</v>
      </c>
      <c r="H15" s="456"/>
      <c r="I15" s="456"/>
      <c r="J15" s="74">
        <f t="shared" si="3"/>
        <v>6370</v>
      </c>
      <c r="K15" s="456">
        <v>0</v>
      </c>
      <c r="L15" s="456"/>
      <c r="M15" s="456"/>
      <c r="N15" s="74">
        <f t="shared" si="4"/>
        <v>0</v>
      </c>
      <c r="O15" s="456"/>
      <c r="P15" s="456"/>
      <c r="Q15" s="74">
        <f t="shared" si="0"/>
        <v>0</v>
      </c>
      <c r="R15" s="74">
        <f t="shared" si="1"/>
        <v>6370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563</v>
      </c>
      <c r="B16" s="193" t="s">
        <v>564</v>
      </c>
      <c r="C16" s="367" t="s">
        <v>565</v>
      </c>
      <c r="D16" s="189">
        <v>0</v>
      </c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>
        <v>0</v>
      </c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16316</v>
      </c>
      <c r="E17" s="194">
        <f>SUM(E9:E16)</f>
        <v>5</v>
      </c>
      <c r="F17" s="194">
        <f>SUM(F9:F16)</f>
        <v>0</v>
      </c>
      <c r="G17" s="74">
        <f t="shared" si="2"/>
        <v>16321</v>
      </c>
      <c r="H17" s="75">
        <f>SUM(H9:H16)</f>
        <v>0</v>
      </c>
      <c r="I17" s="75">
        <f>SUM(I9:I16)</f>
        <v>0</v>
      </c>
      <c r="J17" s="74">
        <f t="shared" si="3"/>
        <v>16321</v>
      </c>
      <c r="K17" s="75">
        <f>SUM(K9:K16)</f>
        <v>454</v>
      </c>
      <c r="L17" s="75">
        <f>SUM(L9:L16)</f>
        <v>0</v>
      </c>
      <c r="M17" s="75">
        <f>SUM(M9:M16)</f>
        <v>0</v>
      </c>
      <c r="N17" s="74">
        <f t="shared" si="4"/>
        <v>454</v>
      </c>
      <c r="O17" s="75">
        <f>SUM(O9:O16)</f>
        <v>0</v>
      </c>
      <c r="P17" s="75">
        <f>SUM(P9:P16)</f>
        <v>0</v>
      </c>
      <c r="Q17" s="74">
        <f t="shared" si="5"/>
        <v>454</v>
      </c>
      <c r="R17" s="74">
        <f t="shared" si="6"/>
        <v>15867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>
        <v>33572</v>
      </c>
      <c r="E18" s="187"/>
      <c r="F18" s="187"/>
      <c r="G18" s="74">
        <f t="shared" si="2"/>
        <v>33572</v>
      </c>
      <c r="H18" s="63"/>
      <c r="I18" s="63"/>
      <c r="J18" s="74">
        <f t="shared" si="3"/>
        <v>33572</v>
      </c>
      <c r="K18" s="63">
        <v>0</v>
      </c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33572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>
        <v>0</v>
      </c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>
        <v>0</v>
      </c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>
        <v>10</v>
      </c>
      <c r="E21" s="189"/>
      <c r="F21" s="189"/>
      <c r="G21" s="74">
        <f t="shared" si="2"/>
        <v>10</v>
      </c>
      <c r="H21" s="65"/>
      <c r="I21" s="65"/>
      <c r="J21" s="74">
        <f t="shared" si="3"/>
        <v>10</v>
      </c>
      <c r="K21" s="65">
        <v>10</v>
      </c>
      <c r="L21" s="65"/>
      <c r="M21" s="65"/>
      <c r="N21" s="74">
        <f t="shared" si="4"/>
        <v>10</v>
      </c>
      <c r="O21" s="65"/>
      <c r="P21" s="65"/>
      <c r="Q21" s="74">
        <f t="shared" si="5"/>
        <v>10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>
        <v>16</v>
      </c>
      <c r="E22" s="189">
        <v>3</v>
      </c>
      <c r="F22" s="189"/>
      <c r="G22" s="74">
        <f t="shared" si="2"/>
        <v>19</v>
      </c>
      <c r="H22" s="65"/>
      <c r="I22" s="65"/>
      <c r="J22" s="74">
        <f t="shared" si="3"/>
        <v>19</v>
      </c>
      <c r="K22" s="65">
        <v>16</v>
      </c>
      <c r="L22" s="65">
        <v>1</v>
      </c>
      <c r="M22" s="65"/>
      <c r="N22" s="74">
        <f t="shared" si="4"/>
        <v>17</v>
      </c>
      <c r="O22" s="65"/>
      <c r="P22" s="65"/>
      <c r="Q22" s="74">
        <f t="shared" si="5"/>
        <v>17</v>
      </c>
      <c r="R22" s="74">
        <f t="shared" si="6"/>
        <v>2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>
        <v>0</v>
      </c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>
        <v>0</v>
      </c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>
        <v>0</v>
      </c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>
        <v>0</v>
      </c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584</v>
      </c>
      <c r="D25" s="190">
        <f>SUM(D21:D24)</f>
        <v>26</v>
      </c>
      <c r="E25" s="190">
        <f aca="true" t="shared" si="7" ref="E25:P25">SUM(E21:E24)</f>
        <v>3</v>
      </c>
      <c r="F25" s="190">
        <f t="shared" si="7"/>
        <v>0</v>
      </c>
      <c r="G25" s="67">
        <f t="shared" si="2"/>
        <v>29</v>
      </c>
      <c r="H25" s="66">
        <f t="shared" si="7"/>
        <v>0</v>
      </c>
      <c r="I25" s="66">
        <f t="shared" si="7"/>
        <v>0</v>
      </c>
      <c r="J25" s="67">
        <f t="shared" si="3"/>
        <v>29</v>
      </c>
      <c r="K25" s="66">
        <f t="shared" si="7"/>
        <v>26</v>
      </c>
      <c r="L25" s="66">
        <f t="shared" si="7"/>
        <v>1</v>
      </c>
      <c r="M25" s="66">
        <f t="shared" si="7"/>
        <v>0</v>
      </c>
      <c r="N25" s="67">
        <f t="shared" si="4"/>
        <v>27</v>
      </c>
      <c r="O25" s="66">
        <f t="shared" si="7"/>
        <v>0</v>
      </c>
      <c r="P25" s="66">
        <f t="shared" si="7"/>
        <v>0</v>
      </c>
      <c r="Q25" s="67">
        <f t="shared" si="5"/>
        <v>27</v>
      </c>
      <c r="R25" s="67">
        <f t="shared" si="6"/>
        <v>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852</v>
      </c>
      <c r="C27" s="380" t="s">
        <v>587</v>
      </c>
      <c r="D27" s="192">
        <f>SUM(D28:D31)</f>
        <v>748919</v>
      </c>
      <c r="E27" s="192">
        <f aca="true" t="shared" si="8" ref="E27:P27">SUM(E28:E31)</f>
        <v>2760</v>
      </c>
      <c r="F27" s="192">
        <f t="shared" si="8"/>
        <v>0</v>
      </c>
      <c r="G27" s="71">
        <f t="shared" si="2"/>
        <v>751679</v>
      </c>
      <c r="H27" s="70">
        <f t="shared" si="8"/>
        <v>0</v>
      </c>
      <c r="I27" s="70">
        <f t="shared" si="8"/>
        <v>0</v>
      </c>
      <c r="J27" s="71">
        <f t="shared" si="3"/>
        <v>751679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751679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>
        <v>748919</v>
      </c>
      <c r="E28" s="189">
        <v>2760</v>
      </c>
      <c r="F28" s="189"/>
      <c r="G28" s="74">
        <f t="shared" si="2"/>
        <v>751679</v>
      </c>
      <c r="H28" s="65"/>
      <c r="I28" s="65"/>
      <c r="J28" s="74">
        <f t="shared" si="3"/>
        <v>751679</v>
      </c>
      <c r="K28" s="72">
        <v>0</v>
      </c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751679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>
        <v>0</v>
      </c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>
        <v>0</v>
      </c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>
        <v>0</v>
      </c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>
        <v>0</v>
      </c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>
        <v>0</v>
      </c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>
        <v>0</v>
      </c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>
        <v>0</v>
      </c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>
        <v>0</v>
      </c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>
        <v>0</v>
      </c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>
        <v>0</v>
      </c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>
        <v>0</v>
      </c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>
        <v>0</v>
      </c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>
        <v>0</v>
      </c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>
        <v>0</v>
      </c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>
        <v>42</v>
      </c>
      <c r="E37" s="189"/>
      <c r="F37" s="189"/>
      <c r="G37" s="74">
        <f t="shared" si="2"/>
        <v>42</v>
      </c>
      <c r="H37" s="72"/>
      <c r="I37" s="72"/>
      <c r="J37" s="74">
        <f t="shared" si="3"/>
        <v>42</v>
      </c>
      <c r="K37" s="72">
        <v>0</v>
      </c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42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603</v>
      </c>
      <c r="D38" s="194">
        <f>D27+D32+D37</f>
        <v>748961</v>
      </c>
      <c r="E38" s="194">
        <f aca="true" t="shared" si="12" ref="E38:P38">E27+E32+E37</f>
        <v>2760</v>
      </c>
      <c r="F38" s="194">
        <f t="shared" si="12"/>
        <v>0</v>
      </c>
      <c r="G38" s="74">
        <f t="shared" si="2"/>
        <v>751721</v>
      </c>
      <c r="H38" s="75">
        <f t="shared" si="12"/>
        <v>0</v>
      </c>
      <c r="I38" s="75">
        <f t="shared" si="12"/>
        <v>0</v>
      </c>
      <c r="J38" s="74">
        <f t="shared" si="3"/>
        <v>751721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751721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">
      <c r="A39" s="370" t="s">
        <v>604</v>
      </c>
      <c r="B39" s="370" t="s">
        <v>605</v>
      </c>
      <c r="C39" s="369" t="s">
        <v>606</v>
      </c>
      <c r="D39" s="570"/>
      <c r="E39" s="570"/>
      <c r="F39" s="570"/>
      <c r="G39" s="74">
        <f t="shared" si="2"/>
        <v>0</v>
      </c>
      <c r="H39" s="570"/>
      <c r="I39" s="570"/>
      <c r="J39" s="74">
        <f t="shared" si="3"/>
        <v>0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9"/>
        <v>0</v>
      </c>
      <c r="R39" s="74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798875</v>
      </c>
      <c r="E40" s="438">
        <f>E17+E18+E19+E25+E38+E39</f>
        <v>2768</v>
      </c>
      <c r="F40" s="438">
        <f aca="true" t="shared" si="13" ref="F40:R40">F17+F18+F19+F25+F38+F39</f>
        <v>0</v>
      </c>
      <c r="G40" s="438">
        <f t="shared" si="13"/>
        <v>801643</v>
      </c>
      <c r="H40" s="438">
        <f t="shared" si="13"/>
        <v>0</v>
      </c>
      <c r="I40" s="438">
        <f t="shared" si="13"/>
        <v>0</v>
      </c>
      <c r="J40" s="438">
        <f t="shared" si="13"/>
        <v>801643</v>
      </c>
      <c r="K40" s="438">
        <f t="shared" si="13"/>
        <v>480</v>
      </c>
      <c r="L40" s="438">
        <f t="shared" si="13"/>
        <v>1</v>
      </c>
      <c r="M40" s="438">
        <f t="shared" si="13"/>
        <v>0</v>
      </c>
      <c r="N40" s="438">
        <f t="shared" si="13"/>
        <v>481</v>
      </c>
      <c r="O40" s="438">
        <f t="shared" si="13"/>
        <v>0</v>
      </c>
      <c r="P40" s="438">
        <f t="shared" si="13"/>
        <v>0</v>
      </c>
      <c r="Q40" s="438">
        <f t="shared" si="13"/>
        <v>481</v>
      </c>
      <c r="R40" s="438">
        <f t="shared" si="13"/>
        <v>801162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575">
        <v>42118</v>
      </c>
      <c r="C44" s="354"/>
      <c r="D44" s="355"/>
      <c r="E44" s="355"/>
      <c r="F44" s="355"/>
      <c r="G44" s="351"/>
      <c r="H44" s="356" t="s">
        <v>610</v>
      </c>
      <c r="I44" s="356"/>
      <c r="J44" s="356"/>
      <c r="K44" s="608"/>
      <c r="L44" s="608"/>
      <c r="M44" s="608"/>
      <c r="N44" s="608"/>
      <c r="O44" s="609" t="s">
        <v>783</v>
      </c>
      <c r="P44" s="610"/>
      <c r="Q44" s="610"/>
      <c r="R44" s="610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K44:N44"/>
    <mergeCell ref="O44:R44"/>
    <mergeCell ref="Q5:Q6"/>
    <mergeCell ref="R5:R6"/>
    <mergeCell ref="J5:J6"/>
    <mergeCell ref="M3:N3"/>
    <mergeCell ref="A2:B2"/>
    <mergeCell ref="C2:H2"/>
    <mergeCell ref="A3:B3"/>
    <mergeCell ref="C3:E3"/>
    <mergeCell ref="A5:B6"/>
    <mergeCell ref="C5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AA115"/>
  <sheetViews>
    <sheetView tabSelected="1" zoomScalePageLayoutView="0" workbookViewId="0" topLeftCell="A78">
      <selection activeCell="F108" sqref="F10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611</v>
      </c>
      <c r="B1" s="617"/>
      <c r="C1" s="617"/>
      <c r="D1" s="617"/>
      <c r="E1" s="617"/>
      <c r="F1" s="137"/>
    </row>
    <row r="2" spans="1:6" ht="12">
      <c r="A2" s="488"/>
      <c r="B2" s="489"/>
      <c r="C2" s="490"/>
      <c r="D2" s="107"/>
      <c r="E2" s="523"/>
      <c r="F2" s="99"/>
    </row>
    <row r="3" spans="1:15" ht="13.5" customHeight="1">
      <c r="A3" s="491" t="s">
        <v>385</v>
      </c>
      <c r="B3" s="620" t="str">
        <f>'справка №1-БАЛАНС'!E3</f>
        <v>Химимпорт АД</v>
      </c>
      <c r="C3" s="621"/>
      <c r="D3" s="524" t="s">
        <v>2</v>
      </c>
      <c r="E3" s="107">
        <f>'справка №1-БАЛАНС'!H3</f>
        <v>627519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2" t="s">
        <v>5</v>
      </c>
      <c r="B4" s="618">
        <f>'справка №1-БАЛАНС'!E5</f>
        <v>42460</v>
      </c>
      <c r="C4" s="619"/>
      <c r="D4" s="525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3" t="s">
        <v>612</v>
      </c>
      <c r="B5" s="494"/>
      <c r="C5" s="495"/>
      <c r="D5" s="107"/>
      <c r="E5" s="496" t="s">
        <v>613</v>
      </c>
    </row>
    <row r="6" spans="1:14" s="100" customFormat="1" ht="12">
      <c r="A6" s="389" t="s">
        <v>465</v>
      </c>
      <c r="B6" s="390" t="s">
        <v>8</v>
      </c>
      <c r="C6" s="391" t="s">
        <v>614</v>
      </c>
      <c r="D6" s="138" t="s">
        <v>615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616</v>
      </c>
      <c r="E7" s="124" t="s">
        <v>617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618</v>
      </c>
      <c r="B9" s="394" t="s">
        <v>619</v>
      </c>
      <c r="C9" s="108"/>
      <c r="D9" s="108"/>
      <c r="E9" s="120">
        <f>C9-D9</f>
        <v>0</v>
      </c>
      <c r="F9" s="106"/>
    </row>
    <row r="10" spans="1:6" ht="12">
      <c r="A10" s="393" t="s">
        <v>620</v>
      </c>
      <c r="B10" s="395"/>
      <c r="C10" s="104"/>
      <c r="D10" s="104"/>
      <c r="E10" s="120"/>
      <c r="F10" s="106"/>
    </row>
    <row r="11" spans="1:15" ht="12">
      <c r="A11" s="396" t="s">
        <v>621</v>
      </c>
      <c r="B11" s="397" t="s">
        <v>622</v>
      </c>
      <c r="C11" s="119">
        <f>SUM(C12:C14)</f>
        <v>76504</v>
      </c>
      <c r="D11" s="119">
        <f>SUM(D12:D14)</f>
        <v>0</v>
      </c>
      <c r="E11" s="120">
        <f>SUM(E12:E14)</f>
        <v>76504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623</v>
      </c>
      <c r="B12" s="397" t="s">
        <v>624</v>
      </c>
      <c r="C12" s="108">
        <v>76504</v>
      </c>
      <c r="D12" s="108"/>
      <c r="E12" s="120">
        <f aca="true" t="shared" si="0" ref="E12:E42">C12-D12</f>
        <v>76504</v>
      </c>
      <c r="F12" s="106"/>
    </row>
    <row r="13" spans="1:6" ht="12">
      <c r="A13" s="396" t="s">
        <v>625</v>
      </c>
      <c r="B13" s="397" t="s">
        <v>626</v>
      </c>
      <c r="C13" s="108"/>
      <c r="D13" s="108"/>
      <c r="E13" s="120">
        <f t="shared" si="0"/>
        <v>0</v>
      </c>
      <c r="F13" s="106"/>
    </row>
    <row r="14" spans="1:6" ht="12">
      <c r="A14" s="396" t="s">
        <v>627</v>
      </c>
      <c r="B14" s="397" t="s">
        <v>628</v>
      </c>
      <c r="C14" s="108"/>
      <c r="D14" s="108"/>
      <c r="E14" s="120">
        <f t="shared" si="0"/>
        <v>0</v>
      </c>
      <c r="F14" s="106"/>
    </row>
    <row r="15" spans="1:6" ht="12">
      <c r="A15" s="396" t="s">
        <v>629</v>
      </c>
      <c r="B15" s="397" t="s">
        <v>630</v>
      </c>
      <c r="C15" s="108">
        <v>103329</v>
      </c>
      <c r="D15" s="108"/>
      <c r="E15" s="120">
        <f t="shared" si="0"/>
        <v>103329</v>
      </c>
      <c r="F15" s="106"/>
    </row>
    <row r="16" spans="1:15" ht="12">
      <c r="A16" s="396" t="s">
        <v>631</v>
      </c>
      <c r="B16" s="397" t="s">
        <v>632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633</v>
      </c>
      <c r="B17" s="397" t="s">
        <v>634</v>
      </c>
      <c r="C17" s="108"/>
      <c r="D17" s="108"/>
      <c r="E17" s="120">
        <f t="shared" si="0"/>
        <v>0</v>
      </c>
      <c r="F17" s="106"/>
    </row>
    <row r="18" spans="1:6" ht="12">
      <c r="A18" s="396" t="s">
        <v>627</v>
      </c>
      <c r="B18" s="397" t="s">
        <v>635</v>
      </c>
      <c r="C18" s="108"/>
      <c r="D18" s="108"/>
      <c r="E18" s="120">
        <f t="shared" si="0"/>
        <v>0</v>
      </c>
      <c r="F18" s="106"/>
    </row>
    <row r="19" spans="1:15" ht="12">
      <c r="A19" s="398" t="s">
        <v>636</v>
      </c>
      <c r="B19" s="394" t="s">
        <v>637</v>
      </c>
      <c r="C19" s="104">
        <f>C11+C15+C16</f>
        <v>179833</v>
      </c>
      <c r="D19" s="104">
        <f>D11+D15+D16</f>
        <v>0</v>
      </c>
      <c r="E19" s="118">
        <f>E11+E15+E16</f>
        <v>179833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638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639</v>
      </c>
      <c r="B21" s="394" t="s">
        <v>640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641</v>
      </c>
      <c r="B23" s="399"/>
      <c r="C23" s="119"/>
      <c r="D23" s="104"/>
      <c r="E23" s="120"/>
      <c r="F23" s="106"/>
    </row>
    <row r="24" spans="1:15" ht="12">
      <c r="A24" s="396" t="s">
        <v>642</v>
      </c>
      <c r="B24" s="397" t="s">
        <v>643</v>
      </c>
      <c r="C24" s="119">
        <f>SUM(C25:C27)</f>
        <v>278541</v>
      </c>
      <c r="D24" s="119">
        <f>SUM(D25:D27)</f>
        <v>278541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644</v>
      </c>
      <c r="B25" s="397" t="s">
        <v>645</v>
      </c>
      <c r="C25" s="108">
        <v>278541</v>
      </c>
      <c r="D25" s="108">
        <f>+C25</f>
        <v>278541</v>
      </c>
      <c r="E25" s="120">
        <f t="shared" si="0"/>
        <v>0</v>
      </c>
      <c r="F25" s="106"/>
    </row>
    <row r="26" spans="1:6" ht="12">
      <c r="A26" s="396" t="s">
        <v>646</v>
      </c>
      <c r="B26" s="397" t="s">
        <v>647</v>
      </c>
      <c r="C26" s="108"/>
      <c r="D26" s="108">
        <v>0</v>
      </c>
      <c r="E26" s="120">
        <f t="shared" si="0"/>
        <v>0</v>
      </c>
      <c r="F26" s="106"/>
    </row>
    <row r="27" spans="1:6" ht="12">
      <c r="A27" s="396" t="s">
        <v>648</v>
      </c>
      <c r="B27" s="397" t="s">
        <v>649</v>
      </c>
      <c r="C27" s="108"/>
      <c r="D27" s="108"/>
      <c r="E27" s="120">
        <f t="shared" si="0"/>
        <v>0</v>
      </c>
      <c r="F27" s="106"/>
    </row>
    <row r="28" spans="1:6" ht="12">
      <c r="A28" s="396" t="s">
        <v>650</v>
      </c>
      <c r="B28" s="397" t="s">
        <v>651</v>
      </c>
      <c r="C28" s="108">
        <v>40757</v>
      </c>
      <c r="D28" s="108">
        <f>+C28</f>
        <v>40757</v>
      </c>
      <c r="E28" s="120">
        <f t="shared" si="0"/>
        <v>0</v>
      </c>
      <c r="F28" s="106"/>
    </row>
    <row r="29" spans="1:6" ht="12">
      <c r="A29" s="396" t="s">
        <v>652</v>
      </c>
      <c r="B29" s="397" t="s">
        <v>653</v>
      </c>
      <c r="C29" s="108"/>
      <c r="D29" s="108"/>
      <c r="E29" s="120">
        <f t="shared" si="0"/>
        <v>0</v>
      </c>
      <c r="F29" s="106"/>
    </row>
    <row r="30" spans="1:6" ht="12">
      <c r="A30" s="396" t="s">
        <v>654</v>
      </c>
      <c r="B30" s="397" t="s">
        <v>655</v>
      </c>
      <c r="C30" s="108">
        <v>119870</v>
      </c>
      <c r="D30" s="108">
        <v>119870</v>
      </c>
      <c r="E30" s="120">
        <f t="shared" si="0"/>
        <v>0</v>
      </c>
      <c r="F30" s="106"/>
    </row>
    <row r="31" spans="1:6" ht="12">
      <c r="A31" s="396" t="s">
        <v>656</v>
      </c>
      <c r="B31" s="397" t="s">
        <v>657</v>
      </c>
      <c r="C31" s="108"/>
      <c r="D31" s="108"/>
      <c r="E31" s="120">
        <f t="shared" si="0"/>
        <v>0</v>
      </c>
      <c r="F31" s="106"/>
    </row>
    <row r="32" spans="1:6" ht="12">
      <c r="A32" s="396" t="s">
        <v>658</v>
      </c>
      <c r="B32" s="397" t="s">
        <v>659</v>
      </c>
      <c r="C32" s="108"/>
      <c r="D32" s="108"/>
      <c r="E32" s="120">
        <f t="shared" si="0"/>
        <v>0</v>
      </c>
      <c r="F32" s="106"/>
    </row>
    <row r="33" spans="1:15" ht="12">
      <c r="A33" s="396" t="s">
        <v>660</v>
      </c>
      <c r="B33" s="397" t="s">
        <v>661</v>
      </c>
      <c r="C33" s="105">
        <f>SUM(C34:C37)</f>
        <v>116</v>
      </c>
      <c r="D33" s="105">
        <f>SUM(D34:D37)</f>
        <v>116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662</v>
      </c>
      <c r="B34" s="397" t="s">
        <v>663</v>
      </c>
      <c r="C34" s="108"/>
      <c r="D34" s="108">
        <v>0</v>
      </c>
      <c r="E34" s="120">
        <f t="shared" si="0"/>
        <v>0</v>
      </c>
      <c r="F34" s="106"/>
    </row>
    <row r="35" spans="1:6" ht="12">
      <c r="A35" s="396" t="s">
        <v>664</v>
      </c>
      <c r="B35" s="397" t="s">
        <v>665</v>
      </c>
      <c r="C35" s="108">
        <v>116</v>
      </c>
      <c r="D35" s="108">
        <v>116</v>
      </c>
      <c r="E35" s="120">
        <f t="shared" si="0"/>
        <v>0</v>
      </c>
      <c r="F35" s="106"/>
    </row>
    <row r="36" spans="1:6" ht="12">
      <c r="A36" s="396" t="s">
        <v>666</v>
      </c>
      <c r="B36" s="397" t="s">
        <v>667</v>
      </c>
      <c r="C36" s="108"/>
      <c r="D36" s="108"/>
      <c r="E36" s="120">
        <f t="shared" si="0"/>
        <v>0</v>
      </c>
      <c r="F36" s="106"/>
    </row>
    <row r="37" spans="1:6" ht="12">
      <c r="A37" s="396" t="s">
        <v>668</v>
      </c>
      <c r="B37" s="397" t="s">
        <v>669</v>
      </c>
      <c r="C37" s="108"/>
      <c r="D37" s="108"/>
      <c r="E37" s="120">
        <f t="shared" si="0"/>
        <v>0</v>
      </c>
      <c r="F37" s="106"/>
    </row>
    <row r="38" spans="1:15" ht="12">
      <c r="A38" s="396" t="s">
        <v>670</v>
      </c>
      <c r="B38" s="397" t="s">
        <v>671</v>
      </c>
      <c r="C38" s="119">
        <f>SUM(C39:C42)</f>
        <v>4332</v>
      </c>
      <c r="D38" s="105">
        <f>SUM(D39:D42)</f>
        <v>4332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672</v>
      </c>
      <c r="B39" s="397" t="s">
        <v>673</v>
      </c>
      <c r="C39" s="108"/>
      <c r="D39" s="108"/>
      <c r="E39" s="120">
        <f t="shared" si="0"/>
        <v>0</v>
      </c>
      <c r="F39" s="106"/>
    </row>
    <row r="40" spans="1:6" ht="12">
      <c r="A40" s="396" t="s">
        <v>674</v>
      </c>
      <c r="B40" s="397" t="s">
        <v>675</v>
      </c>
      <c r="C40" s="108"/>
      <c r="D40" s="108"/>
      <c r="E40" s="120">
        <f t="shared" si="0"/>
        <v>0</v>
      </c>
      <c r="F40" s="106"/>
    </row>
    <row r="41" spans="1:6" ht="12">
      <c r="A41" s="396" t="s">
        <v>676</v>
      </c>
      <c r="B41" s="397" t="s">
        <v>677</v>
      </c>
      <c r="C41" s="108"/>
      <c r="D41" s="108"/>
      <c r="E41" s="120">
        <f t="shared" si="0"/>
        <v>0</v>
      </c>
      <c r="F41" s="106"/>
    </row>
    <row r="42" spans="1:6" ht="12">
      <c r="A42" s="396" t="s">
        <v>678</v>
      </c>
      <c r="B42" s="397" t="s">
        <v>679</v>
      </c>
      <c r="C42" s="108">
        <v>4332</v>
      </c>
      <c r="D42" s="108">
        <f>+C42</f>
        <v>4332</v>
      </c>
      <c r="E42" s="120">
        <f t="shared" si="0"/>
        <v>0</v>
      </c>
      <c r="F42" s="106"/>
    </row>
    <row r="43" spans="1:15" ht="12">
      <c r="A43" s="398" t="s">
        <v>680</v>
      </c>
      <c r="B43" s="394" t="s">
        <v>681</v>
      </c>
      <c r="C43" s="104">
        <f>C24+C28+C29+C31+C30+C32+C33+C38</f>
        <v>443616</v>
      </c>
      <c r="D43" s="104">
        <f>D24+D28+D29+D31+D30+D32+D33+D38</f>
        <v>443616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682</v>
      </c>
      <c r="B44" s="395" t="s">
        <v>683</v>
      </c>
      <c r="C44" s="103">
        <f>C43+C21+C19+C9</f>
        <v>623449</v>
      </c>
      <c r="D44" s="103">
        <f>D43+D21+D19+D9</f>
        <v>443616</v>
      </c>
      <c r="E44" s="118">
        <f>E43+E21+E19+E9</f>
        <v>179833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684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685</v>
      </c>
      <c r="D48" s="138" t="s">
        <v>686</v>
      </c>
      <c r="E48" s="138"/>
      <c r="F48" s="138" t="s">
        <v>687</v>
      </c>
    </row>
    <row r="49" spans="1:6" s="100" customFormat="1" ht="12">
      <c r="A49" s="389"/>
      <c r="B49" s="392"/>
      <c r="C49" s="404"/>
      <c r="D49" s="393" t="s">
        <v>616</v>
      </c>
      <c r="E49" s="393" t="s">
        <v>617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688</v>
      </c>
      <c r="B51" s="399"/>
      <c r="C51" s="103"/>
      <c r="D51" s="103"/>
      <c r="E51" s="103"/>
      <c r="F51" s="405"/>
    </row>
    <row r="52" spans="1:16" ht="24">
      <c r="A52" s="396" t="s">
        <v>689</v>
      </c>
      <c r="B52" s="397" t="s">
        <v>690</v>
      </c>
      <c r="C52" s="103">
        <f>SUM(C53:C55)</f>
        <v>152636</v>
      </c>
      <c r="D52" s="103">
        <f>SUM(D53:D55)</f>
        <v>0</v>
      </c>
      <c r="E52" s="119">
        <f>C52-D52</f>
        <v>152636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691</v>
      </c>
      <c r="B53" s="397" t="s">
        <v>692</v>
      </c>
      <c r="C53" s="108">
        <v>152636</v>
      </c>
      <c r="D53" s="108"/>
      <c r="E53" s="119">
        <f>C53-D53</f>
        <v>152636</v>
      </c>
      <c r="F53" s="108"/>
    </row>
    <row r="54" spans="1:6" ht="12">
      <c r="A54" s="396" t="s">
        <v>693</v>
      </c>
      <c r="B54" s="397" t="s">
        <v>694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678</v>
      </c>
      <c r="B55" s="397" t="s">
        <v>695</v>
      </c>
      <c r="C55" s="108"/>
      <c r="D55" s="108"/>
      <c r="E55" s="119">
        <f t="shared" si="1"/>
        <v>0</v>
      </c>
      <c r="F55" s="108"/>
    </row>
    <row r="56" spans="1:16" ht="24">
      <c r="A56" s="396" t="s">
        <v>696</v>
      </c>
      <c r="B56" s="397" t="s">
        <v>697</v>
      </c>
      <c r="C56" s="103">
        <f>C57+C59</f>
        <v>46206</v>
      </c>
      <c r="D56" s="103">
        <f>D57+D59</f>
        <v>0</v>
      </c>
      <c r="E56" s="119">
        <f t="shared" si="1"/>
        <v>46206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698</v>
      </c>
      <c r="B57" s="397" t="s">
        <v>699</v>
      </c>
      <c r="C57" s="108">
        <v>46206</v>
      </c>
      <c r="D57" s="108"/>
      <c r="E57" s="119">
        <f t="shared" si="1"/>
        <v>46206</v>
      </c>
      <c r="F57" s="108"/>
    </row>
    <row r="58" spans="1:6" ht="12">
      <c r="A58" s="406" t="s">
        <v>700</v>
      </c>
      <c r="B58" s="397" t="s">
        <v>701</v>
      </c>
      <c r="C58" s="109"/>
      <c r="D58" s="109"/>
      <c r="E58" s="119">
        <f t="shared" si="1"/>
        <v>0</v>
      </c>
      <c r="F58" s="109"/>
    </row>
    <row r="59" spans="1:6" ht="12">
      <c r="A59" s="406" t="s">
        <v>702</v>
      </c>
      <c r="B59" s="397" t="s">
        <v>703</v>
      </c>
      <c r="C59" s="108"/>
      <c r="D59" s="108"/>
      <c r="E59" s="119">
        <f t="shared" si="1"/>
        <v>0</v>
      </c>
      <c r="F59" s="108"/>
    </row>
    <row r="60" spans="1:6" ht="12">
      <c r="A60" s="406" t="s">
        <v>700</v>
      </c>
      <c r="B60" s="397" t="s">
        <v>704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705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706</v>
      </c>
      <c r="C62" s="108">
        <v>8699</v>
      </c>
      <c r="D62" s="108"/>
      <c r="E62" s="119">
        <f t="shared" si="1"/>
        <v>8699</v>
      </c>
      <c r="F62" s="110"/>
    </row>
    <row r="63" spans="1:6" ht="12">
      <c r="A63" s="396" t="s">
        <v>707</v>
      </c>
      <c r="B63" s="397" t="s">
        <v>708</v>
      </c>
      <c r="C63" s="108"/>
      <c r="D63" s="108"/>
      <c r="E63" s="119">
        <f t="shared" si="1"/>
        <v>0</v>
      </c>
      <c r="F63" s="110"/>
    </row>
    <row r="64" spans="1:6" ht="12">
      <c r="A64" s="396" t="s">
        <v>709</v>
      </c>
      <c r="B64" s="397" t="s">
        <v>710</v>
      </c>
      <c r="C64" s="108">
        <v>8332</v>
      </c>
      <c r="D64" s="108"/>
      <c r="E64" s="119">
        <f t="shared" si="1"/>
        <v>8332</v>
      </c>
      <c r="F64" s="110"/>
    </row>
    <row r="65" spans="1:6" ht="12">
      <c r="A65" s="396" t="s">
        <v>711</v>
      </c>
      <c r="B65" s="397" t="s">
        <v>712</v>
      </c>
      <c r="C65" s="109"/>
      <c r="D65" s="109"/>
      <c r="E65" s="119">
        <f t="shared" si="1"/>
        <v>0</v>
      </c>
      <c r="F65" s="111"/>
    </row>
    <row r="66" spans="1:16" ht="12">
      <c r="A66" s="398" t="s">
        <v>713</v>
      </c>
      <c r="B66" s="394" t="s">
        <v>714</v>
      </c>
      <c r="C66" s="103">
        <f>C52+C56+C61+C62+C63+C64</f>
        <v>215873</v>
      </c>
      <c r="D66" s="103">
        <f>D52+D56+D61+D62+D63+D64</f>
        <v>0</v>
      </c>
      <c r="E66" s="119">
        <f t="shared" si="1"/>
        <v>215873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715</v>
      </c>
      <c r="B67" s="395"/>
      <c r="C67" s="104"/>
      <c r="D67" s="104"/>
      <c r="E67" s="119"/>
      <c r="F67" s="112"/>
    </row>
    <row r="68" spans="1:6" ht="12">
      <c r="A68" s="396" t="s">
        <v>716</v>
      </c>
      <c r="B68" s="407" t="s">
        <v>717</v>
      </c>
      <c r="C68" s="108">
        <v>16852</v>
      </c>
      <c r="D68" s="108"/>
      <c r="E68" s="119">
        <f t="shared" si="1"/>
        <v>16852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718</v>
      </c>
      <c r="B70" s="399"/>
      <c r="C70" s="104"/>
      <c r="D70" s="104"/>
      <c r="E70" s="119"/>
      <c r="F70" s="112"/>
    </row>
    <row r="71" spans="1:16" ht="24">
      <c r="A71" s="396" t="s">
        <v>689</v>
      </c>
      <c r="B71" s="397" t="s">
        <v>719</v>
      </c>
      <c r="C71" s="105">
        <f>SUM(C72:C74)</f>
        <v>129146</v>
      </c>
      <c r="D71" s="105">
        <f>SUM(D72:D74)</f>
        <v>129146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720</v>
      </c>
      <c r="B72" s="397" t="s">
        <v>721</v>
      </c>
      <c r="C72" s="108"/>
      <c r="D72" s="108">
        <v>0</v>
      </c>
      <c r="E72" s="119">
        <f t="shared" si="1"/>
        <v>0</v>
      </c>
      <c r="F72" s="110"/>
    </row>
    <row r="73" spans="1:6" ht="12">
      <c r="A73" s="396" t="s">
        <v>722</v>
      </c>
      <c r="B73" s="397" t="s">
        <v>723</v>
      </c>
      <c r="C73" s="108"/>
      <c r="D73" s="108">
        <v>0</v>
      </c>
      <c r="E73" s="119">
        <f t="shared" si="1"/>
        <v>0</v>
      </c>
      <c r="F73" s="110"/>
    </row>
    <row r="74" spans="1:6" ht="12">
      <c r="A74" s="408" t="s">
        <v>724</v>
      </c>
      <c r="B74" s="397" t="s">
        <v>725</v>
      </c>
      <c r="C74" s="108">
        <v>129146</v>
      </c>
      <c r="D74" s="108">
        <f>+C74</f>
        <v>129146</v>
      </c>
      <c r="E74" s="119">
        <f t="shared" si="1"/>
        <v>0</v>
      </c>
      <c r="F74" s="110"/>
    </row>
    <row r="75" spans="1:16" ht="24">
      <c r="A75" s="396" t="s">
        <v>696</v>
      </c>
      <c r="B75" s="397" t="s">
        <v>726</v>
      </c>
      <c r="C75" s="103">
        <f>C76+C78</f>
        <v>10334</v>
      </c>
      <c r="D75" s="103">
        <f>D76+D78</f>
        <v>10334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727</v>
      </c>
      <c r="B76" s="397" t="s">
        <v>728</v>
      </c>
      <c r="C76" s="108">
        <v>10334</v>
      </c>
      <c r="D76" s="108">
        <f>+C76</f>
        <v>10334</v>
      </c>
      <c r="E76" s="119">
        <f t="shared" si="1"/>
        <v>0</v>
      </c>
      <c r="F76" s="108"/>
    </row>
    <row r="77" spans="1:6" ht="12">
      <c r="A77" s="396" t="s">
        <v>729</v>
      </c>
      <c r="B77" s="397" t="s">
        <v>730</v>
      </c>
      <c r="C77" s="109"/>
      <c r="D77" s="109"/>
      <c r="E77" s="119">
        <f t="shared" si="1"/>
        <v>0</v>
      </c>
      <c r="F77" s="109"/>
    </row>
    <row r="78" spans="1:6" ht="12">
      <c r="A78" s="396" t="s">
        <v>731</v>
      </c>
      <c r="B78" s="397" t="s">
        <v>732</v>
      </c>
      <c r="C78" s="108"/>
      <c r="D78" s="108"/>
      <c r="E78" s="119">
        <f t="shared" si="1"/>
        <v>0</v>
      </c>
      <c r="F78" s="108"/>
    </row>
    <row r="79" spans="1:6" ht="12">
      <c r="A79" s="396" t="s">
        <v>700</v>
      </c>
      <c r="B79" s="397" t="s">
        <v>733</v>
      </c>
      <c r="C79" s="109"/>
      <c r="D79" s="109"/>
      <c r="E79" s="119">
        <f t="shared" si="1"/>
        <v>0</v>
      </c>
      <c r="F79" s="109"/>
    </row>
    <row r="80" spans="1:16" ht="12">
      <c r="A80" s="396" t="s">
        <v>734</v>
      </c>
      <c r="B80" s="397" t="s">
        <v>735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736</v>
      </c>
      <c r="B81" s="397" t="s">
        <v>737</v>
      </c>
      <c r="C81" s="108"/>
      <c r="D81" s="108"/>
      <c r="E81" s="119">
        <f t="shared" si="1"/>
        <v>0</v>
      </c>
      <c r="F81" s="108"/>
    </row>
    <row r="82" spans="1:6" ht="12">
      <c r="A82" s="396" t="s">
        <v>738</v>
      </c>
      <c r="B82" s="397" t="s">
        <v>739</v>
      </c>
      <c r="C82" s="108"/>
      <c r="D82" s="108"/>
      <c r="E82" s="119">
        <f t="shared" si="1"/>
        <v>0</v>
      </c>
      <c r="F82" s="108"/>
    </row>
    <row r="83" spans="1:6" ht="24">
      <c r="A83" s="396" t="s">
        <v>740</v>
      </c>
      <c r="B83" s="397" t="s">
        <v>741</v>
      </c>
      <c r="C83" s="108"/>
      <c r="D83" s="108"/>
      <c r="E83" s="119">
        <f t="shared" si="1"/>
        <v>0</v>
      </c>
      <c r="F83" s="108"/>
    </row>
    <row r="84" spans="1:6" ht="12">
      <c r="A84" s="396" t="s">
        <v>742</v>
      </c>
      <c r="B84" s="397" t="s">
        <v>743</v>
      </c>
      <c r="C84" s="108"/>
      <c r="D84" s="108"/>
      <c r="E84" s="119">
        <f t="shared" si="1"/>
        <v>0</v>
      </c>
      <c r="F84" s="108"/>
    </row>
    <row r="85" spans="1:16" ht="12">
      <c r="A85" s="396" t="s">
        <v>744</v>
      </c>
      <c r="B85" s="397" t="s">
        <v>745</v>
      </c>
      <c r="C85" s="104">
        <f>SUM(C86:C90)+C94</f>
        <v>35469</v>
      </c>
      <c r="D85" s="104">
        <f>SUM(D86:D90)+D94</f>
        <v>35469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746</v>
      </c>
      <c r="B86" s="397" t="s">
        <v>747</v>
      </c>
      <c r="C86" s="108">
        <v>21550</v>
      </c>
      <c r="D86" s="108">
        <f>+C86</f>
        <v>21550</v>
      </c>
      <c r="E86" s="119">
        <f t="shared" si="1"/>
        <v>0</v>
      </c>
      <c r="F86" s="108"/>
    </row>
    <row r="87" spans="1:6" ht="12">
      <c r="A87" s="396" t="s">
        <v>748</v>
      </c>
      <c r="B87" s="397" t="s">
        <v>749</v>
      </c>
      <c r="C87" s="108">
        <v>13654</v>
      </c>
      <c r="D87" s="108">
        <f>+C87</f>
        <v>13654</v>
      </c>
      <c r="E87" s="119">
        <f t="shared" si="1"/>
        <v>0</v>
      </c>
      <c r="F87" s="108"/>
    </row>
    <row r="88" spans="1:6" ht="12">
      <c r="A88" s="396" t="s">
        <v>750</v>
      </c>
      <c r="B88" s="397" t="s">
        <v>751</v>
      </c>
      <c r="C88" s="108"/>
      <c r="D88" s="108"/>
      <c r="E88" s="119">
        <f t="shared" si="1"/>
        <v>0</v>
      </c>
      <c r="F88" s="108"/>
    </row>
    <row r="89" spans="1:6" ht="12">
      <c r="A89" s="396" t="s">
        <v>752</v>
      </c>
      <c r="B89" s="397" t="s">
        <v>753</v>
      </c>
      <c r="C89" s="108">
        <v>63</v>
      </c>
      <c r="D89" s="108">
        <f>+C89</f>
        <v>63</v>
      </c>
      <c r="E89" s="119">
        <f t="shared" si="1"/>
        <v>0</v>
      </c>
      <c r="F89" s="108"/>
    </row>
    <row r="90" spans="1:16" ht="12">
      <c r="A90" s="396" t="s">
        <v>754</v>
      </c>
      <c r="B90" s="397" t="s">
        <v>755</v>
      </c>
      <c r="C90" s="103">
        <f>SUM(C91:C93)</f>
        <v>182</v>
      </c>
      <c r="D90" s="103">
        <f>SUM(D91:D93)</f>
        <v>182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756</v>
      </c>
      <c r="B91" s="397" t="s">
        <v>757</v>
      </c>
      <c r="C91" s="108">
        <v>182</v>
      </c>
      <c r="D91" s="108">
        <f>+C91</f>
        <v>182</v>
      </c>
      <c r="E91" s="119">
        <f t="shared" si="1"/>
        <v>0</v>
      </c>
      <c r="F91" s="108"/>
    </row>
    <row r="92" spans="1:6" ht="12">
      <c r="A92" s="396" t="s">
        <v>664</v>
      </c>
      <c r="B92" s="397" t="s">
        <v>758</v>
      </c>
      <c r="C92" s="108">
        <v>0</v>
      </c>
      <c r="D92" s="108">
        <f>+C92</f>
        <v>0</v>
      </c>
      <c r="E92" s="119">
        <f t="shared" si="1"/>
        <v>0</v>
      </c>
      <c r="F92" s="108"/>
    </row>
    <row r="93" spans="1:6" ht="12">
      <c r="A93" s="396" t="s">
        <v>668</v>
      </c>
      <c r="B93" s="397" t="s">
        <v>759</v>
      </c>
      <c r="C93" s="108">
        <v>0</v>
      </c>
      <c r="D93" s="108">
        <f>+C93</f>
        <v>0</v>
      </c>
      <c r="E93" s="119">
        <f t="shared" si="1"/>
        <v>0</v>
      </c>
      <c r="F93" s="108"/>
    </row>
    <row r="94" spans="1:6" ht="12">
      <c r="A94" s="396" t="s">
        <v>760</v>
      </c>
      <c r="B94" s="397" t="s">
        <v>761</v>
      </c>
      <c r="C94" s="108">
        <v>20</v>
      </c>
      <c r="D94" s="108">
        <f>+C94</f>
        <v>20</v>
      </c>
      <c r="E94" s="119">
        <f t="shared" si="1"/>
        <v>0</v>
      </c>
      <c r="F94" s="108"/>
    </row>
    <row r="95" spans="1:6" ht="12">
      <c r="A95" s="396" t="s">
        <v>762</v>
      </c>
      <c r="B95" s="397" t="s">
        <v>763</v>
      </c>
      <c r="C95" s="108">
        <v>25803</v>
      </c>
      <c r="D95" s="108">
        <f>+C95</f>
        <v>25803</v>
      </c>
      <c r="E95" s="119">
        <f t="shared" si="1"/>
        <v>0</v>
      </c>
      <c r="F95" s="110"/>
    </row>
    <row r="96" spans="1:16" ht="12">
      <c r="A96" s="398" t="s">
        <v>764</v>
      </c>
      <c r="B96" s="407" t="s">
        <v>765</v>
      </c>
      <c r="C96" s="104">
        <f>C85+C80+C75+C71+C95</f>
        <v>200752</v>
      </c>
      <c r="D96" s="104">
        <f>D85+D80+D75+D71+D95</f>
        <v>200752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766</v>
      </c>
      <c r="B97" s="395" t="s">
        <v>767</v>
      </c>
      <c r="C97" s="104">
        <f>C96+C68+C66</f>
        <v>433477</v>
      </c>
      <c r="D97" s="104">
        <f>D96+D68+D66</f>
        <v>200752</v>
      </c>
      <c r="E97" s="104">
        <f>E96+E68+E66</f>
        <v>232725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768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465</v>
      </c>
      <c r="B100" s="395" t="s">
        <v>466</v>
      </c>
      <c r="C100" s="115" t="s">
        <v>769</v>
      </c>
      <c r="D100" s="115" t="s">
        <v>770</v>
      </c>
      <c r="E100" s="115" t="s">
        <v>771</v>
      </c>
      <c r="F100" s="115" t="s">
        <v>772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773</v>
      </c>
      <c r="B102" s="397" t="s">
        <v>774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775</v>
      </c>
      <c r="B103" s="397" t="s">
        <v>776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777</v>
      </c>
      <c r="B104" s="397" t="s">
        <v>778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779</v>
      </c>
      <c r="B105" s="395" t="s">
        <v>780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781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782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887</v>
      </c>
      <c r="B109" s="615"/>
      <c r="C109" s="615" t="s">
        <v>383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783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3.3858267716535435" header="0.31496062992125984" footer="5.433070866141732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  <rowBreaks count="2" manualBreakCount="2">
    <brk id="44" max="255" man="1"/>
    <brk id="9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P264"/>
  <sheetViews>
    <sheetView zoomScaleSheetLayoutView="100" zoomScalePageLayoutView="0" workbookViewId="0" topLeftCell="A1">
      <selection activeCell="C19" sqref="C19:F19"/>
    </sheetView>
  </sheetViews>
  <sheetFormatPr defaultColWidth="10.75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784</v>
      </c>
      <c r="F2" s="418"/>
      <c r="G2" s="418"/>
      <c r="H2" s="416"/>
      <c r="I2" s="416"/>
    </row>
    <row r="3" spans="1:9" ht="12">
      <c r="A3" s="416"/>
      <c r="B3" s="417"/>
      <c r="C3" s="419" t="s">
        <v>785</v>
      </c>
      <c r="D3" s="419"/>
      <c r="E3" s="419"/>
      <c r="F3" s="419"/>
      <c r="G3" s="419"/>
      <c r="H3" s="416"/>
      <c r="I3" s="416"/>
    </row>
    <row r="4" spans="1:9" ht="15" customHeight="1">
      <c r="A4" s="497" t="s">
        <v>385</v>
      </c>
      <c r="B4" s="622" t="str">
        <f>'справка №1-БАЛАНС'!E3</f>
        <v>Химимпорт АД</v>
      </c>
      <c r="C4" s="622"/>
      <c r="D4" s="622"/>
      <c r="E4" s="622"/>
      <c r="F4" s="622"/>
      <c r="G4" s="628" t="s">
        <v>2</v>
      </c>
      <c r="H4" s="628"/>
      <c r="I4" s="498">
        <f>'справка №1-БАЛАНС'!H3</f>
        <v>627519</v>
      </c>
    </row>
    <row r="5" spans="1:9" ht="15">
      <c r="A5" s="499" t="s">
        <v>5</v>
      </c>
      <c r="B5" s="623">
        <f>'справка №1-БАЛАНС'!E5</f>
        <v>42460</v>
      </c>
      <c r="C5" s="623"/>
      <c r="D5" s="623"/>
      <c r="E5" s="623"/>
      <c r="F5" s="623"/>
      <c r="G5" s="626" t="s">
        <v>4</v>
      </c>
      <c r="H5" s="627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786</v>
      </c>
    </row>
    <row r="7" spans="1:9" s="518" customFormat="1" ht="12">
      <c r="A7" s="140" t="s">
        <v>465</v>
      </c>
      <c r="B7" s="79"/>
      <c r="C7" s="140" t="s">
        <v>787</v>
      </c>
      <c r="D7" s="141"/>
      <c r="E7" s="142"/>
      <c r="F7" s="143" t="s">
        <v>788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789</v>
      </c>
      <c r="D8" s="82" t="s">
        <v>790</v>
      </c>
      <c r="E8" s="82" t="s">
        <v>791</v>
      </c>
      <c r="F8" s="142" t="s">
        <v>792</v>
      </c>
      <c r="G8" s="144" t="s">
        <v>793</v>
      </c>
      <c r="H8" s="144"/>
      <c r="I8" s="144" t="s">
        <v>794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795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796</v>
      </c>
      <c r="B12" s="90" t="s">
        <v>797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19" customFormat="1" ht="12">
      <c r="A13" s="76" t="s">
        <v>798</v>
      </c>
      <c r="B13" s="90" t="s">
        <v>799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597</v>
      </c>
      <c r="B14" s="90" t="s">
        <v>800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801</v>
      </c>
      <c r="B15" s="90" t="s">
        <v>802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803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566</v>
      </c>
      <c r="B17" s="92" t="s">
        <v>804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805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796</v>
      </c>
      <c r="B19" s="90" t="s">
        <v>806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807</v>
      </c>
      <c r="B20" s="90" t="s">
        <v>808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809</v>
      </c>
      <c r="B21" s="90" t="s">
        <v>810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811</v>
      </c>
      <c r="B22" s="90" t="s">
        <v>812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813</v>
      </c>
      <c r="B23" s="90" t="s">
        <v>814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815</v>
      </c>
      <c r="B24" s="90" t="s">
        <v>816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817</v>
      </c>
      <c r="B25" s="95" t="s">
        <v>818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583</v>
      </c>
      <c r="B26" s="92" t="s">
        <v>819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820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354" t="s">
        <v>887</v>
      </c>
      <c r="B30" s="625"/>
      <c r="C30" s="625"/>
      <c r="D30" s="457" t="s">
        <v>821</v>
      </c>
      <c r="E30" s="624"/>
      <c r="F30" s="624"/>
      <c r="G30" s="624"/>
      <c r="H30" s="420" t="s">
        <v>783</v>
      </c>
      <c r="I30" s="624"/>
      <c r="J30" s="624"/>
    </row>
    <row r="31" spans="1:9" s="519" customFormat="1" ht="12">
      <c r="A31" s="349"/>
      <c r="B31" s="388"/>
      <c r="C31" s="349"/>
      <c r="D31" s="521"/>
      <c r="E31" s="521"/>
      <c r="F31" s="521"/>
      <c r="G31" s="521"/>
      <c r="H31" s="521"/>
      <c r="I31" s="521"/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P156"/>
  <sheetViews>
    <sheetView zoomScale="90" zoomScaleNormal="90" zoomScalePageLayoutView="0" workbookViewId="0" topLeftCell="A65">
      <selection activeCell="C81" sqref="C81"/>
    </sheetView>
  </sheetViews>
  <sheetFormatPr defaultColWidth="10.75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822</v>
      </c>
      <c r="B2" s="145"/>
      <c r="C2" s="145"/>
      <c r="D2" s="145"/>
      <c r="E2" s="145"/>
      <c r="F2" s="145"/>
    </row>
    <row r="3" spans="1:6" ht="12.75" customHeight="1">
      <c r="A3" s="145" t="s">
        <v>823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9" t="str">
        <f>'справка №1-БАЛАНС'!E3</f>
        <v>Химимпорт АД</v>
      </c>
      <c r="C5" s="629"/>
      <c r="D5" s="629"/>
      <c r="E5" s="568" t="s">
        <v>2</v>
      </c>
      <c r="F5" s="451">
        <f>'справка №1-БАЛАНС'!H3</f>
        <v>627519</v>
      </c>
    </row>
    <row r="6" spans="1:13" ht="15" customHeight="1">
      <c r="A6" s="27" t="s">
        <v>824</v>
      </c>
      <c r="B6" s="630">
        <f>'справка №1-БАЛАНС'!E5</f>
        <v>42460</v>
      </c>
      <c r="C6" s="630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825</v>
      </c>
      <c r="B8" s="32" t="s">
        <v>8</v>
      </c>
      <c r="C8" s="33" t="s">
        <v>826</v>
      </c>
      <c r="D8" s="33" t="s">
        <v>827</v>
      </c>
      <c r="E8" s="33" t="s">
        <v>828</v>
      </c>
      <c r="F8" s="33" t="s">
        <v>829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830</v>
      </c>
      <c r="B10" s="35"/>
      <c r="C10" s="429"/>
      <c r="D10" s="429"/>
      <c r="E10" s="429"/>
      <c r="F10" s="429"/>
    </row>
    <row r="11" spans="1:6" ht="18" customHeight="1">
      <c r="A11" s="36" t="s">
        <v>831</v>
      </c>
      <c r="B11" s="37"/>
      <c r="C11" s="429"/>
      <c r="D11" s="429"/>
      <c r="E11" s="429"/>
      <c r="F11" s="429"/>
    </row>
    <row r="12" spans="1:6" ht="14.25" customHeight="1">
      <c r="A12" s="36" t="s">
        <v>868</v>
      </c>
      <c r="B12" s="37"/>
      <c r="C12" s="441">
        <v>210270</v>
      </c>
      <c r="D12" s="576">
        <v>1</v>
      </c>
      <c r="E12" s="441"/>
      <c r="F12" s="443">
        <f>C12-E12</f>
        <v>210270</v>
      </c>
    </row>
    <row r="13" spans="1:6" ht="12.75">
      <c r="A13" s="36" t="s">
        <v>879</v>
      </c>
      <c r="B13" s="37"/>
      <c r="C13" s="441">
        <v>165363</v>
      </c>
      <c r="D13" s="576">
        <v>0.6365</v>
      </c>
      <c r="E13" s="441"/>
      <c r="F13" s="443">
        <f aca="true" t="shared" si="0" ref="F13:F30">C13-E13</f>
        <v>165363</v>
      </c>
    </row>
    <row r="14" spans="1:6" ht="12" customHeight="1">
      <c r="A14" s="36" t="s">
        <v>888</v>
      </c>
      <c r="B14" s="37"/>
      <c r="C14" s="441">
        <v>209611</v>
      </c>
      <c r="D14" s="576">
        <v>1</v>
      </c>
      <c r="E14" s="441"/>
      <c r="F14" s="443">
        <f t="shared" si="0"/>
        <v>209611</v>
      </c>
    </row>
    <row r="15" spans="1:6" ht="12.75">
      <c r="A15" s="36" t="s">
        <v>875</v>
      </c>
      <c r="B15" s="37"/>
      <c r="C15" s="441">
        <v>44393</v>
      </c>
      <c r="D15" s="576">
        <v>1</v>
      </c>
      <c r="E15" s="441"/>
      <c r="F15" s="443">
        <f t="shared" si="0"/>
        <v>44393</v>
      </c>
    </row>
    <row r="16" spans="1:6" ht="12.75">
      <c r="A16" s="36" t="s">
        <v>870</v>
      </c>
      <c r="B16" s="37"/>
      <c r="C16" s="441">
        <v>33707</v>
      </c>
      <c r="D16" s="576">
        <v>0.099</v>
      </c>
      <c r="E16" s="441"/>
      <c r="F16" s="443">
        <f t="shared" si="0"/>
        <v>33707</v>
      </c>
    </row>
    <row r="17" spans="1:6" ht="12.75">
      <c r="A17" s="36"/>
      <c r="B17" s="37"/>
      <c r="C17" s="441"/>
      <c r="D17" s="576"/>
      <c r="E17" s="441"/>
      <c r="F17" s="443">
        <f t="shared" si="0"/>
        <v>0</v>
      </c>
    </row>
    <row r="18" spans="1:6" ht="12.75">
      <c r="A18" s="36" t="s">
        <v>869</v>
      </c>
      <c r="B18" s="37"/>
      <c r="C18" s="441">
        <v>22474</v>
      </c>
      <c r="D18" s="576">
        <v>0.65</v>
      </c>
      <c r="E18" s="441"/>
      <c r="F18" s="443">
        <f t="shared" si="0"/>
        <v>22474</v>
      </c>
    </row>
    <row r="19" spans="1:6" ht="12.75">
      <c r="A19" s="36" t="s">
        <v>871</v>
      </c>
      <c r="B19" s="37"/>
      <c r="C19" s="441">
        <v>16380</v>
      </c>
      <c r="D19" s="576">
        <v>0.99</v>
      </c>
      <c r="E19" s="441"/>
      <c r="F19" s="443">
        <f t="shared" si="0"/>
        <v>16380</v>
      </c>
    </row>
    <row r="20" spans="1:6" ht="12.75">
      <c r="A20" s="36" t="s">
        <v>872</v>
      </c>
      <c r="B20" s="37"/>
      <c r="C20" s="441">
        <v>19263</v>
      </c>
      <c r="D20" s="576">
        <v>0.0898</v>
      </c>
      <c r="E20" s="441"/>
      <c r="F20" s="443">
        <f t="shared" si="0"/>
        <v>19263</v>
      </c>
    </row>
    <row r="21" spans="1:6" ht="12.75">
      <c r="A21" s="36" t="s">
        <v>873</v>
      </c>
      <c r="B21" s="37"/>
      <c r="C21" s="441">
        <v>2166</v>
      </c>
      <c r="D21" s="576" t="s">
        <v>881</v>
      </c>
      <c r="E21" s="441"/>
      <c r="F21" s="443">
        <f t="shared" si="0"/>
        <v>2166</v>
      </c>
    </row>
    <row r="22" spans="1:6" ht="12.75">
      <c r="A22" s="36" t="s">
        <v>874</v>
      </c>
      <c r="B22" s="37"/>
      <c r="C22" s="441">
        <v>4855</v>
      </c>
      <c r="D22" s="576" t="s">
        <v>880</v>
      </c>
      <c r="E22" s="441"/>
      <c r="F22" s="443">
        <f t="shared" si="0"/>
        <v>4855</v>
      </c>
    </row>
    <row r="23" spans="1:6" ht="12.75">
      <c r="A23" s="36" t="s">
        <v>884</v>
      </c>
      <c r="B23" s="37"/>
      <c r="C23" s="441">
        <v>1879</v>
      </c>
      <c r="D23" s="576">
        <v>0.67</v>
      </c>
      <c r="E23" s="441"/>
      <c r="F23" s="443">
        <f t="shared" si="0"/>
        <v>1879</v>
      </c>
    </row>
    <row r="24" spans="1:6" ht="12.75">
      <c r="A24" s="36" t="s">
        <v>876</v>
      </c>
      <c r="B24" s="37"/>
      <c r="C24" s="441">
        <v>16929</v>
      </c>
      <c r="D24" s="576">
        <v>0.1384</v>
      </c>
      <c r="E24" s="441"/>
      <c r="F24" s="443">
        <f t="shared" si="0"/>
        <v>16929</v>
      </c>
    </row>
    <row r="25" spans="1:6" ht="12" customHeight="1">
      <c r="A25" s="36" t="s">
        <v>877</v>
      </c>
      <c r="B25" s="37"/>
      <c r="C25" s="441">
        <v>111</v>
      </c>
      <c r="D25" s="576" t="s">
        <v>882</v>
      </c>
      <c r="E25" s="441"/>
      <c r="F25" s="443">
        <f t="shared" si="0"/>
        <v>111</v>
      </c>
    </row>
    <row r="26" spans="1:6" ht="12.75">
      <c r="A26" s="36" t="s">
        <v>878</v>
      </c>
      <c r="B26" s="37"/>
      <c r="C26" s="441">
        <v>4</v>
      </c>
      <c r="D26" s="576" t="s">
        <v>883</v>
      </c>
      <c r="E26" s="441"/>
      <c r="F26" s="443">
        <f t="shared" si="0"/>
        <v>4</v>
      </c>
    </row>
    <row r="27" spans="1:6" ht="12.75">
      <c r="A27" s="36" t="s">
        <v>885</v>
      </c>
      <c r="B27" s="37"/>
      <c r="C27" s="441">
        <v>480</v>
      </c>
      <c r="D27" s="576">
        <v>0.8767</v>
      </c>
      <c r="E27" s="441"/>
      <c r="F27" s="443">
        <f t="shared" si="0"/>
        <v>480</v>
      </c>
    </row>
    <row r="28" spans="1:6" ht="12.75">
      <c r="A28" s="36"/>
      <c r="B28" s="37"/>
      <c r="C28" s="441"/>
      <c r="D28" s="576"/>
      <c r="E28" s="441"/>
      <c r="F28" s="443"/>
    </row>
    <row r="29" spans="1:6" ht="12.75">
      <c r="A29" s="36"/>
      <c r="B29" s="37"/>
      <c r="C29" s="441"/>
      <c r="D29" s="576"/>
      <c r="E29" s="441"/>
      <c r="F29" s="443"/>
    </row>
    <row r="30" spans="1:6" ht="12.75">
      <c r="A30" s="36"/>
      <c r="B30" s="37"/>
      <c r="C30" s="441"/>
      <c r="D30" s="441"/>
      <c r="E30" s="441"/>
      <c r="F30" s="443">
        <f t="shared" si="0"/>
        <v>0</v>
      </c>
    </row>
    <row r="31" spans="1:16" ht="11.25" customHeight="1">
      <c r="A31" s="38" t="s">
        <v>566</v>
      </c>
      <c r="B31" s="39" t="s">
        <v>832</v>
      </c>
      <c r="C31" s="429">
        <f>SUM(C12:C30)</f>
        <v>747885</v>
      </c>
      <c r="D31" s="429"/>
      <c r="E31" s="429">
        <f>SUM(E12:E26)</f>
        <v>0</v>
      </c>
      <c r="F31" s="442">
        <f>SUM(F12:F30)</f>
        <v>747885</v>
      </c>
      <c r="G31" s="514"/>
      <c r="H31" s="514"/>
      <c r="I31" s="514"/>
      <c r="J31" s="514"/>
      <c r="K31" s="514"/>
      <c r="L31" s="514"/>
      <c r="M31" s="514"/>
      <c r="N31" s="514"/>
      <c r="O31" s="514"/>
      <c r="P31" s="514"/>
    </row>
    <row r="32" spans="1:6" ht="16.5" customHeight="1">
      <c r="A32" s="36" t="s">
        <v>833</v>
      </c>
      <c r="B32" s="40"/>
      <c r="C32" s="429"/>
      <c r="D32" s="429"/>
      <c r="E32" s="429"/>
      <c r="F32" s="442"/>
    </row>
    <row r="33" spans="1:6" ht="12.75">
      <c r="A33" s="36" t="s">
        <v>545</v>
      </c>
      <c r="B33" s="40"/>
      <c r="C33" s="441"/>
      <c r="D33" s="441"/>
      <c r="E33" s="441"/>
      <c r="F33" s="443">
        <f>C33-E33</f>
        <v>0</v>
      </c>
    </row>
    <row r="34" spans="1:6" ht="12.75">
      <c r="A34" s="36" t="s">
        <v>548</v>
      </c>
      <c r="B34" s="40"/>
      <c r="C34" s="441"/>
      <c r="D34" s="441"/>
      <c r="E34" s="441"/>
      <c r="F34" s="443">
        <f aca="true" t="shared" si="1" ref="F34:F47">C34-E34</f>
        <v>0</v>
      </c>
    </row>
    <row r="35" spans="1:6" ht="12.75">
      <c r="A35" s="36" t="s">
        <v>551</v>
      </c>
      <c r="B35" s="40"/>
      <c r="C35" s="441"/>
      <c r="D35" s="441"/>
      <c r="E35" s="441"/>
      <c r="F35" s="443">
        <f t="shared" si="1"/>
        <v>0</v>
      </c>
    </row>
    <row r="36" spans="1:6" ht="12.75">
      <c r="A36" s="36" t="s">
        <v>554</v>
      </c>
      <c r="B36" s="40"/>
      <c r="C36" s="441"/>
      <c r="D36" s="441"/>
      <c r="E36" s="441"/>
      <c r="F36" s="443">
        <f t="shared" si="1"/>
        <v>0</v>
      </c>
    </row>
    <row r="37" spans="1:6" ht="12.75">
      <c r="A37" s="36">
        <v>5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6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7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8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9</v>
      </c>
      <c r="B41" s="37"/>
      <c r="C41" s="441"/>
      <c r="D41" s="441"/>
      <c r="E41" s="441"/>
      <c r="F41" s="443">
        <f t="shared" si="1"/>
        <v>0</v>
      </c>
    </row>
    <row r="42" spans="1:6" ht="12.75">
      <c r="A42" s="36">
        <v>10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11</v>
      </c>
      <c r="B43" s="37"/>
      <c r="C43" s="441"/>
      <c r="D43" s="441"/>
      <c r="E43" s="441"/>
      <c r="F43" s="443">
        <f t="shared" si="1"/>
        <v>0</v>
      </c>
    </row>
    <row r="44" spans="1:6" ht="12.75">
      <c r="A44" s="36">
        <v>12</v>
      </c>
      <c r="B44" s="37"/>
      <c r="C44" s="441"/>
      <c r="D44" s="441"/>
      <c r="E44" s="441"/>
      <c r="F44" s="443">
        <f t="shared" si="1"/>
        <v>0</v>
      </c>
    </row>
    <row r="45" spans="1:6" ht="12.75">
      <c r="A45" s="36">
        <v>13</v>
      </c>
      <c r="B45" s="37"/>
      <c r="C45" s="441"/>
      <c r="D45" s="441"/>
      <c r="E45" s="441"/>
      <c r="F45" s="443">
        <f t="shared" si="1"/>
        <v>0</v>
      </c>
    </row>
    <row r="46" spans="1:6" ht="12" customHeight="1">
      <c r="A46" s="36">
        <v>14</v>
      </c>
      <c r="B46" s="37"/>
      <c r="C46" s="441"/>
      <c r="D46" s="441"/>
      <c r="E46" s="441"/>
      <c r="F46" s="443">
        <f t="shared" si="1"/>
        <v>0</v>
      </c>
    </row>
    <row r="47" spans="1:6" ht="12.75">
      <c r="A47" s="36">
        <v>15</v>
      </c>
      <c r="B47" s="37"/>
      <c r="C47" s="441"/>
      <c r="D47" s="441"/>
      <c r="E47" s="441"/>
      <c r="F47" s="443">
        <f t="shared" si="1"/>
        <v>0</v>
      </c>
    </row>
    <row r="48" spans="1:16" ht="15" customHeight="1">
      <c r="A48" s="38" t="s">
        <v>583</v>
      </c>
      <c r="B48" s="39" t="s">
        <v>834</v>
      </c>
      <c r="C48" s="429">
        <f>SUM(C33:C47)</f>
        <v>0</v>
      </c>
      <c r="D48" s="429"/>
      <c r="E48" s="429">
        <f>SUM(E33:E47)</f>
        <v>0</v>
      </c>
      <c r="F48" s="442">
        <f>SUM(F33:F47)</f>
        <v>0</v>
      </c>
      <c r="G48" s="514"/>
      <c r="H48" s="514"/>
      <c r="I48" s="514"/>
      <c r="J48" s="514"/>
      <c r="K48" s="514"/>
      <c r="L48" s="514"/>
      <c r="M48" s="514"/>
      <c r="N48" s="514"/>
      <c r="O48" s="514"/>
      <c r="P48" s="514"/>
    </row>
    <row r="49" spans="1:6" ht="12.75" customHeight="1">
      <c r="A49" s="36" t="s">
        <v>835</v>
      </c>
      <c r="B49" s="40"/>
      <c r="C49" s="429"/>
      <c r="D49" s="429"/>
      <c r="E49" s="429"/>
      <c r="F49" s="442"/>
    </row>
    <row r="50" spans="1:6" ht="12.75">
      <c r="A50" s="573"/>
      <c r="B50" s="40"/>
      <c r="C50" s="441"/>
      <c r="D50" s="441"/>
      <c r="E50" s="441"/>
      <c r="F50" s="443">
        <f>C50-E50</f>
        <v>0</v>
      </c>
    </row>
    <row r="51" spans="1:6" ht="12.75">
      <c r="A51" s="573"/>
      <c r="B51" s="40"/>
      <c r="C51" s="441"/>
      <c r="D51" s="441"/>
      <c r="E51" s="441"/>
      <c r="F51" s="443">
        <f aca="true" t="shared" si="2" ref="F51:F62">C51-E51</f>
        <v>0</v>
      </c>
    </row>
    <row r="52" spans="1:6" ht="12.75">
      <c r="A52" s="574"/>
      <c r="B52" s="40"/>
      <c r="C52" s="441"/>
      <c r="D52" s="441"/>
      <c r="E52" s="441"/>
      <c r="F52" s="443">
        <f t="shared" si="2"/>
        <v>0</v>
      </c>
    </row>
    <row r="53" spans="1:6" ht="12.75">
      <c r="A53" s="573"/>
      <c r="B53" s="37"/>
      <c r="C53" s="441"/>
      <c r="D53" s="441"/>
      <c r="E53" s="441"/>
      <c r="F53" s="443"/>
    </row>
    <row r="54" spans="1:6" ht="12.75">
      <c r="A54" s="573"/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8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9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10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11</v>
      </c>
      <c r="B58" s="37"/>
      <c r="C58" s="441"/>
      <c r="D58" s="441"/>
      <c r="E58" s="441"/>
      <c r="F58" s="443">
        <f t="shared" si="2"/>
        <v>0</v>
      </c>
    </row>
    <row r="59" spans="1:6" ht="12.75">
      <c r="A59" s="36">
        <v>12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13</v>
      </c>
      <c r="B60" s="37"/>
      <c r="C60" s="441"/>
      <c r="D60" s="441"/>
      <c r="E60" s="441"/>
      <c r="F60" s="443">
        <f t="shared" si="2"/>
        <v>0</v>
      </c>
    </row>
    <row r="61" spans="1:6" ht="12" customHeight="1">
      <c r="A61" s="36">
        <v>14</v>
      </c>
      <c r="B61" s="37"/>
      <c r="C61" s="441"/>
      <c r="D61" s="441"/>
      <c r="E61" s="441"/>
      <c r="F61" s="443">
        <f t="shared" si="2"/>
        <v>0</v>
      </c>
    </row>
    <row r="62" spans="1:6" ht="12.75">
      <c r="A62" s="36">
        <v>15</v>
      </c>
      <c r="B62" s="37"/>
      <c r="C62" s="441"/>
      <c r="D62" s="441"/>
      <c r="E62" s="441"/>
      <c r="F62" s="443">
        <f t="shared" si="2"/>
        <v>0</v>
      </c>
    </row>
    <row r="63" spans="1:16" ht="12" customHeight="1">
      <c r="A63" s="38" t="s">
        <v>602</v>
      </c>
      <c r="B63" s="39" t="s">
        <v>836</v>
      </c>
      <c r="C63" s="429">
        <f>SUM(C50:C62)</f>
        <v>0</v>
      </c>
      <c r="D63" s="429"/>
      <c r="E63" s="429">
        <f>SUM(E50:E62)</f>
        <v>0</v>
      </c>
      <c r="F63" s="442">
        <f>SUM(F50:F62)</f>
        <v>0</v>
      </c>
      <c r="G63" s="514"/>
      <c r="H63" s="514"/>
      <c r="I63" s="514"/>
      <c r="J63" s="514"/>
      <c r="K63" s="514"/>
      <c r="L63" s="514"/>
      <c r="M63" s="514"/>
      <c r="N63" s="514"/>
      <c r="O63" s="514"/>
      <c r="P63" s="514"/>
    </row>
    <row r="64" spans="1:6" ht="18.75" customHeight="1">
      <c r="A64" s="36" t="s">
        <v>837</v>
      </c>
      <c r="B64" s="40"/>
      <c r="C64" s="429"/>
      <c r="D64" s="429"/>
      <c r="E64" s="429"/>
      <c r="F64" s="442"/>
    </row>
    <row r="65" spans="1:6" ht="12.75">
      <c r="A65" s="36" t="s">
        <v>545</v>
      </c>
      <c r="B65" s="40"/>
      <c r="C65" s="441"/>
      <c r="D65" s="441"/>
      <c r="E65" s="441"/>
      <c r="F65" s="443">
        <f>C65-E65</f>
        <v>0</v>
      </c>
    </row>
    <row r="66" spans="1:6" ht="12.75">
      <c r="A66" s="36" t="s">
        <v>548</v>
      </c>
      <c r="B66" s="40"/>
      <c r="C66" s="441"/>
      <c r="D66" s="441"/>
      <c r="E66" s="441"/>
      <c r="F66" s="443">
        <f aca="true" t="shared" si="3" ref="F66:F79">C66-E66</f>
        <v>0</v>
      </c>
    </row>
    <row r="67" spans="1:6" ht="12.75">
      <c r="A67" s="36" t="s">
        <v>551</v>
      </c>
      <c r="B67" s="40"/>
      <c r="C67" s="441"/>
      <c r="D67" s="441"/>
      <c r="E67" s="441"/>
      <c r="F67" s="443">
        <f t="shared" si="3"/>
        <v>0</v>
      </c>
    </row>
    <row r="68" spans="1:6" ht="12.75">
      <c r="A68" s="36" t="s">
        <v>554</v>
      </c>
      <c r="B68" s="40"/>
      <c r="C68" s="441"/>
      <c r="D68" s="441"/>
      <c r="E68" s="441"/>
      <c r="F68" s="443">
        <f t="shared" si="3"/>
        <v>0</v>
      </c>
    </row>
    <row r="69" spans="1:6" ht="12.75">
      <c r="A69" s="36">
        <v>5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6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7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8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9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10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11</v>
      </c>
      <c r="B75" s="37"/>
      <c r="C75" s="441"/>
      <c r="D75" s="441"/>
      <c r="E75" s="441"/>
      <c r="F75" s="443">
        <f t="shared" si="3"/>
        <v>0</v>
      </c>
    </row>
    <row r="76" spans="1:6" ht="12.75">
      <c r="A76" s="36">
        <v>12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13</v>
      </c>
      <c r="B77" s="37"/>
      <c r="C77" s="441"/>
      <c r="D77" s="441"/>
      <c r="E77" s="441"/>
      <c r="F77" s="443">
        <f t="shared" si="3"/>
        <v>0</v>
      </c>
    </row>
    <row r="78" spans="1:6" ht="12" customHeight="1">
      <c r="A78" s="36">
        <v>14</v>
      </c>
      <c r="B78" s="37"/>
      <c r="C78" s="441"/>
      <c r="D78" s="441"/>
      <c r="E78" s="441"/>
      <c r="F78" s="443">
        <f t="shared" si="3"/>
        <v>0</v>
      </c>
    </row>
    <row r="79" spans="1:6" ht="12.75">
      <c r="A79" s="36">
        <v>15</v>
      </c>
      <c r="B79" s="37"/>
      <c r="C79" s="441"/>
      <c r="D79" s="441"/>
      <c r="E79" s="441"/>
      <c r="F79" s="443">
        <f t="shared" si="3"/>
        <v>0</v>
      </c>
    </row>
    <row r="80" spans="1:16" ht="14.25" customHeight="1">
      <c r="A80" s="38" t="s">
        <v>838</v>
      </c>
      <c r="B80" s="39" t="s">
        <v>839</v>
      </c>
      <c r="C80" s="429">
        <f>SUM(C65:C79)</f>
        <v>0</v>
      </c>
      <c r="D80" s="429"/>
      <c r="E80" s="429">
        <f>SUM(E65:E79)</f>
        <v>0</v>
      </c>
      <c r="F80" s="442">
        <f>SUM(F65:F79)</f>
        <v>0</v>
      </c>
      <c r="G80" s="514"/>
      <c r="H80" s="514"/>
      <c r="I80" s="514"/>
      <c r="J80" s="514"/>
      <c r="K80" s="514"/>
      <c r="L80" s="514"/>
      <c r="M80" s="514"/>
      <c r="N80" s="514"/>
      <c r="O80" s="514"/>
      <c r="P80" s="514"/>
    </row>
    <row r="81" spans="1:16" ht="20.25" customHeight="1">
      <c r="A81" s="41" t="s">
        <v>840</v>
      </c>
      <c r="B81" s="39" t="s">
        <v>841</v>
      </c>
      <c r="C81" s="429">
        <f>C80+C63+C48+C31</f>
        <v>747885</v>
      </c>
      <c r="D81" s="429"/>
      <c r="E81" s="429">
        <f>E80+E63+E48+E31</f>
        <v>0</v>
      </c>
      <c r="F81" s="442">
        <f>F80+F63+F48+F31</f>
        <v>747885</v>
      </c>
      <c r="G81" s="514"/>
      <c r="H81" s="514"/>
      <c r="I81" s="514"/>
      <c r="J81" s="514"/>
      <c r="K81" s="514"/>
      <c r="L81" s="514"/>
      <c r="M81" s="514"/>
      <c r="N81" s="514"/>
      <c r="O81" s="514"/>
      <c r="P81" s="514"/>
    </row>
    <row r="82" spans="1:6" ht="15" customHeight="1">
      <c r="A82" s="34" t="s">
        <v>842</v>
      </c>
      <c r="B82" s="39"/>
      <c r="C82" s="429"/>
      <c r="D82" s="429"/>
      <c r="E82" s="429"/>
      <c r="F82" s="442"/>
    </row>
    <row r="83" spans="1:6" ht="14.25" customHeight="1">
      <c r="A83" s="36" t="s">
        <v>831</v>
      </c>
      <c r="B83" s="40"/>
      <c r="C83" s="429"/>
      <c r="D83" s="429"/>
      <c r="E83" s="429"/>
      <c r="F83" s="442"/>
    </row>
    <row r="84" spans="1:6" ht="12.75">
      <c r="A84" s="36" t="s">
        <v>866</v>
      </c>
      <c r="B84" s="40"/>
      <c r="C84" s="441">
        <v>2500</v>
      </c>
      <c r="D84" s="441" t="s">
        <v>880</v>
      </c>
      <c r="E84" s="441"/>
      <c r="F84" s="443">
        <f>C84-E84</f>
        <v>2500</v>
      </c>
    </row>
    <row r="85" spans="1:6" ht="12.75">
      <c r="A85" s="36" t="s">
        <v>867</v>
      </c>
      <c r="B85" s="40"/>
      <c r="C85" s="441">
        <v>1294</v>
      </c>
      <c r="D85" s="441" t="s">
        <v>880</v>
      </c>
      <c r="E85" s="441"/>
      <c r="F85" s="443">
        <f aca="true" t="shared" si="4" ref="F85:F98">C85-E85</f>
        <v>1294</v>
      </c>
    </row>
    <row r="86" spans="1:6" ht="12.75">
      <c r="A86" s="36"/>
      <c r="B86" s="40"/>
      <c r="C86" s="441"/>
      <c r="D86" s="441"/>
      <c r="E86" s="441"/>
      <c r="F86" s="443">
        <f t="shared" si="4"/>
        <v>0</v>
      </c>
    </row>
    <row r="87" spans="1:6" ht="12.75">
      <c r="A87" s="36" t="s">
        <v>554</v>
      </c>
      <c r="B87" s="40"/>
      <c r="C87" s="441"/>
      <c r="D87" s="441"/>
      <c r="E87" s="441"/>
      <c r="F87" s="443">
        <f t="shared" si="4"/>
        <v>0</v>
      </c>
    </row>
    <row r="88" spans="1:6" ht="12.75">
      <c r="A88" s="36">
        <v>5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6</v>
      </c>
      <c r="B89" s="37"/>
      <c r="C89" s="441"/>
      <c r="D89" s="441"/>
      <c r="E89" s="441"/>
      <c r="F89" s="443">
        <f t="shared" si="4"/>
        <v>0</v>
      </c>
    </row>
    <row r="90" spans="1:6" ht="12.75">
      <c r="A90" s="36">
        <v>7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8</v>
      </c>
      <c r="B91" s="37"/>
      <c r="C91" s="441"/>
      <c r="D91" s="441"/>
      <c r="E91" s="441"/>
      <c r="F91" s="443">
        <f t="shared" si="4"/>
        <v>0</v>
      </c>
    </row>
    <row r="92" spans="1:6" ht="12" customHeight="1">
      <c r="A92" s="36">
        <v>9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10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11</v>
      </c>
      <c r="B94" s="37"/>
      <c r="C94" s="441"/>
      <c r="D94" s="441"/>
      <c r="E94" s="441"/>
      <c r="F94" s="443">
        <f t="shared" si="4"/>
        <v>0</v>
      </c>
    </row>
    <row r="95" spans="1:6" ht="12.75">
      <c r="A95" s="36">
        <v>12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13</v>
      </c>
      <c r="B96" s="37"/>
      <c r="C96" s="441"/>
      <c r="D96" s="441"/>
      <c r="E96" s="441"/>
      <c r="F96" s="443">
        <f t="shared" si="4"/>
        <v>0</v>
      </c>
    </row>
    <row r="97" spans="1:6" ht="12" customHeight="1">
      <c r="A97" s="36">
        <v>14</v>
      </c>
      <c r="B97" s="37"/>
      <c r="C97" s="441"/>
      <c r="D97" s="441"/>
      <c r="E97" s="441"/>
      <c r="F97" s="443">
        <f t="shared" si="4"/>
        <v>0</v>
      </c>
    </row>
    <row r="98" spans="1:6" ht="12.75">
      <c r="A98" s="36">
        <v>15</v>
      </c>
      <c r="B98" s="37"/>
      <c r="C98" s="441"/>
      <c r="D98" s="441"/>
      <c r="E98" s="441"/>
      <c r="F98" s="443">
        <f t="shared" si="4"/>
        <v>0</v>
      </c>
    </row>
    <row r="99" spans="1:16" ht="15" customHeight="1">
      <c r="A99" s="38" t="s">
        <v>566</v>
      </c>
      <c r="B99" s="39" t="s">
        <v>843</v>
      </c>
      <c r="C99" s="429">
        <f>SUM(C84:C98)</f>
        <v>3794</v>
      </c>
      <c r="D99" s="429"/>
      <c r="E99" s="429">
        <f>SUM(E84:E98)</f>
        <v>0</v>
      </c>
      <c r="F99" s="442">
        <f>SUM(F84:F98)</f>
        <v>3794</v>
      </c>
      <c r="G99" s="514"/>
      <c r="H99" s="514"/>
      <c r="I99" s="514"/>
      <c r="J99" s="514"/>
      <c r="K99" s="514"/>
      <c r="L99" s="514"/>
      <c r="M99" s="514"/>
      <c r="N99" s="514"/>
      <c r="O99" s="514"/>
      <c r="P99" s="514"/>
    </row>
    <row r="100" spans="1:6" ht="15.75" customHeight="1">
      <c r="A100" s="36" t="s">
        <v>833</v>
      </c>
      <c r="B100" s="40"/>
      <c r="C100" s="429"/>
      <c r="D100" s="429"/>
      <c r="E100" s="429"/>
      <c r="F100" s="442"/>
    </row>
    <row r="101" spans="1:6" ht="12.75">
      <c r="A101" s="36" t="s">
        <v>545</v>
      </c>
      <c r="B101" s="40"/>
      <c r="C101" s="441"/>
      <c r="D101" s="441"/>
      <c r="E101" s="441"/>
      <c r="F101" s="443">
        <f>C101-E101</f>
        <v>0</v>
      </c>
    </row>
    <row r="102" spans="1:6" ht="12.75">
      <c r="A102" s="36" t="s">
        <v>548</v>
      </c>
      <c r="B102" s="40"/>
      <c r="C102" s="441"/>
      <c r="D102" s="441"/>
      <c r="E102" s="441"/>
      <c r="F102" s="443">
        <f aca="true" t="shared" si="5" ref="F102:F115">C102-E102</f>
        <v>0</v>
      </c>
    </row>
    <row r="103" spans="1:6" ht="12.75">
      <c r="A103" s="36" t="s">
        <v>551</v>
      </c>
      <c r="B103" s="40"/>
      <c r="C103" s="441"/>
      <c r="D103" s="441"/>
      <c r="E103" s="441"/>
      <c r="F103" s="443">
        <f t="shared" si="5"/>
        <v>0</v>
      </c>
    </row>
    <row r="104" spans="1:6" ht="12.75">
      <c r="A104" s="36" t="s">
        <v>554</v>
      </c>
      <c r="B104" s="40"/>
      <c r="C104" s="441"/>
      <c r="D104" s="441"/>
      <c r="E104" s="441"/>
      <c r="F104" s="443">
        <f t="shared" si="5"/>
        <v>0</v>
      </c>
    </row>
    <row r="105" spans="1:6" ht="12.75">
      <c r="A105" s="36">
        <v>5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6</v>
      </c>
      <c r="B106" s="37"/>
      <c r="C106" s="441"/>
      <c r="D106" s="441"/>
      <c r="E106" s="441"/>
      <c r="F106" s="443">
        <f t="shared" si="5"/>
        <v>0</v>
      </c>
    </row>
    <row r="107" spans="1:6" ht="12.75">
      <c r="A107" s="36">
        <v>7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8</v>
      </c>
      <c r="B108" s="37"/>
      <c r="C108" s="441"/>
      <c r="D108" s="441"/>
      <c r="E108" s="441"/>
      <c r="F108" s="443">
        <f t="shared" si="5"/>
        <v>0</v>
      </c>
    </row>
    <row r="109" spans="1:6" ht="12" customHeight="1">
      <c r="A109" s="36">
        <v>9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10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11</v>
      </c>
      <c r="B111" s="37"/>
      <c r="C111" s="441"/>
      <c r="D111" s="441"/>
      <c r="E111" s="441"/>
      <c r="F111" s="443">
        <f t="shared" si="5"/>
        <v>0</v>
      </c>
    </row>
    <row r="112" spans="1:6" ht="12.75">
      <c r="A112" s="36">
        <v>12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13</v>
      </c>
      <c r="B113" s="37"/>
      <c r="C113" s="441"/>
      <c r="D113" s="441"/>
      <c r="E113" s="441"/>
      <c r="F113" s="443">
        <f t="shared" si="5"/>
        <v>0</v>
      </c>
    </row>
    <row r="114" spans="1:6" ht="12" customHeight="1">
      <c r="A114" s="36">
        <v>14</v>
      </c>
      <c r="B114" s="37"/>
      <c r="C114" s="441"/>
      <c r="D114" s="441"/>
      <c r="E114" s="441"/>
      <c r="F114" s="443">
        <f t="shared" si="5"/>
        <v>0</v>
      </c>
    </row>
    <row r="115" spans="1:6" ht="12.75">
      <c r="A115" s="36">
        <v>15</v>
      </c>
      <c r="B115" s="37"/>
      <c r="C115" s="441"/>
      <c r="D115" s="441"/>
      <c r="E115" s="441"/>
      <c r="F115" s="443">
        <f t="shared" si="5"/>
        <v>0</v>
      </c>
    </row>
    <row r="116" spans="1:16" ht="11.25" customHeight="1">
      <c r="A116" s="38" t="s">
        <v>583</v>
      </c>
      <c r="B116" s="39" t="s">
        <v>844</v>
      </c>
      <c r="C116" s="429">
        <f>SUM(C101:C115)</f>
        <v>0</v>
      </c>
      <c r="D116" s="429"/>
      <c r="E116" s="429">
        <f>SUM(E101:E115)</f>
        <v>0</v>
      </c>
      <c r="F116" s="442">
        <f>SUM(F101:F115)</f>
        <v>0</v>
      </c>
      <c r="G116" s="514"/>
      <c r="H116" s="514"/>
      <c r="I116" s="514"/>
      <c r="J116" s="514"/>
      <c r="K116" s="514"/>
      <c r="L116" s="514"/>
      <c r="M116" s="514"/>
      <c r="N116" s="514"/>
      <c r="O116" s="514"/>
      <c r="P116" s="514"/>
    </row>
    <row r="117" spans="1:6" ht="15" customHeight="1">
      <c r="A117" s="36" t="s">
        <v>835</v>
      </c>
      <c r="B117" s="40"/>
      <c r="C117" s="429"/>
      <c r="D117" s="429"/>
      <c r="E117" s="429"/>
      <c r="F117" s="442"/>
    </row>
    <row r="118" spans="1:6" ht="12.75">
      <c r="A118" s="36">
        <v>1</v>
      </c>
      <c r="B118" s="40"/>
      <c r="C118" s="441"/>
      <c r="D118" s="441"/>
      <c r="E118" s="441"/>
      <c r="F118" s="443">
        <f>C118-E118</f>
        <v>0</v>
      </c>
    </row>
    <row r="119" spans="1:6" ht="12.75">
      <c r="A119" s="36" t="s">
        <v>548</v>
      </c>
      <c r="B119" s="40"/>
      <c r="C119" s="441"/>
      <c r="D119" s="441"/>
      <c r="E119" s="441"/>
      <c r="F119" s="443">
        <f aca="true" t="shared" si="6" ref="F119:F132">C119-E119</f>
        <v>0</v>
      </c>
    </row>
    <row r="120" spans="1:6" ht="12.75">
      <c r="A120" s="36" t="s">
        <v>551</v>
      </c>
      <c r="B120" s="40"/>
      <c r="C120" s="441"/>
      <c r="D120" s="441"/>
      <c r="E120" s="441"/>
      <c r="F120" s="443">
        <f t="shared" si="6"/>
        <v>0</v>
      </c>
    </row>
    <row r="121" spans="1:6" ht="12.75">
      <c r="A121" s="36" t="s">
        <v>554</v>
      </c>
      <c r="B121" s="40"/>
      <c r="C121" s="441"/>
      <c r="D121" s="441"/>
      <c r="E121" s="441"/>
      <c r="F121" s="443">
        <f t="shared" si="6"/>
        <v>0</v>
      </c>
    </row>
    <row r="122" spans="1:6" ht="12.75">
      <c r="A122" s="36">
        <v>5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6</v>
      </c>
      <c r="B123" s="37"/>
      <c r="C123" s="441"/>
      <c r="D123" s="441"/>
      <c r="E123" s="441"/>
      <c r="F123" s="443">
        <f t="shared" si="6"/>
        <v>0</v>
      </c>
    </row>
    <row r="124" spans="1:6" ht="12.75">
      <c r="A124" s="36">
        <v>7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8</v>
      </c>
      <c r="B125" s="37"/>
      <c r="C125" s="441"/>
      <c r="D125" s="441"/>
      <c r="E125" s="441"/>
      <c r="F125" s="443">
        <f t="shared" si="6"/>
        <v>0</v>
      </c>
    </row>
    <row r="126" spans="1:6" ht="12" customHeight="1">
      <c r="A126" s="36">
        <v>9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10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11</v>
      </c>
      <c r="B128" s="37"/>
      <c r="C128" s="441"/>
      <c r="D128" s="441"/>
      <c r="E128" s="441"/>
      <c r="F128" s="443">
        <f t="shared" si="6"/>
        <v>0</v>
      </c>
    </row>
    <row r="129" spans="1:6" ht="12.75">
      <c r="A129" s="36">
        <v>12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13</v>
      </c>
      <c r="B130" s="37"/>
      <c r="C130" s="441"/>
      <c r="D130" s="441"/>
      <c r="E130" s="441"/>
      <c r="F130" s="443">
        <f t="shared" si="6"/>
        <v>0</v>
      </c>
    </row>
    <row r="131" spans="1:6" ht="12" customHeight="1">
      <c r="A131" s="36">
        <v>14</v>
      </c>
      <c r="B131" s="37"/>
      <c r="C131" s="441"/>
      <c r="D131" s="441"/>
      <c r="E131" s="441"/>
      <c r="F131" s="443">
        <f t="shared" si="6"/>
        <v>0</v>
      </c>
    </row>
    <row r="132" spans="1:6" ht="12.75">
      <c r="A132" s="36">
        <v>15</v>
      </c>
      <c r="B132" s="37"/>
      <c r="C132" s="441"/>
      <c r="D132" s="441"/>
      <c r="E132" s="441"/>
      <c r="F132" s="443">
        <f t="shared" si="6"/>
        <v>0</v>
      </c>
    </row>
    <row r="133" spans="1:16" ht="15.75" customHeight="1">
      <c r="A133" s="38" t="s">
        <v>602</v>
      </c>
      <c r="B133" s="39" t="s">
        <v>845</v>
      </c>
      <c r="C133" s="429">
        <f>SUM(C118:C132)</f>
        <v>0</v>
      </c>
      <c r="D133" s="429"/>
      <c r="E133" s="429">
        <f>SUM(E118:E132)</f>
        <v>0</v>
      </c>
      <c r="F133" s="442">
        <f>SUM(F118:F132)</f>
        <v>0</v>
      </c>
      <c r="G133" s="514"/>
      <c r="H133" s="514"/>
      <c r="I133" s="514"/>
      <c r="J133" s="514"/>
      <c r="K133" s="514"/>
      <c r="L133" s="514"/>
      <c r="M133" s="514"/>
      <c r="N133" s="514"/>
      <c r="O133" s="514"/>
      <c r="P133" s="514"/>
    </row>
    <row r="134" spans="1:6" ht="12.75" customHeight="1">
      <c r="A134" s="36" t="s">
        <v>837</v>
      </c>
      <c r="B134" s="40"/>
      <c r="C134" s="429"/>
      <c r="D134" s="429"/>
      <c r="E134" s="429"/>
      <c r="F134" s="442"/>
    </row>
    <row r="135" spans="1:6" ht="12.75">
      <c r="A135" s="36" t="s">
        <v>545</v>
      </c>
      <c r="B135" s="40"/>
      <c r="C135" s="441"/>
      <c r="D135" s="441"/>
      <c r="E135" s="441"/>
      <c r="F135" s="443">
        <f>C135-E135</f>
        <v>0</v>
      </c>
    </row>
    <row r="136" spans="1:6" ht="12.75">
      <c r="A136" s="36" t="s">
        <v>548</v>
      </c>
      <c r="B136" s="40"/>
      <c r="C136" s="441"/>
      <c r="D136" s="441"/>
      <c r="E136" s="441"/>
      <c r="F136" s="443">
        <f aca="true" t="shared" si="7" ref="F136:F149">C136-E136</f>
        <v>0</v>
      </c>
    </row>
    <row r="137" spans="1:6" ht="12.75">
      <c r="A137" s="36" t="s">
        <v>551</v>
      </c>
      <c r="B137" s="40"/>
      <c r="C137" s="441"/>
      <c r="D137" s="441"/>
      <c r="E137" s="441"/>
      <c r="F137" s="443">
        <f t="shared" si="7"/>
        <v>0</v>
      </c>
    </row>
    <row r="138" spans="1:6" ht="12.75">
      <c r="A138" s="36" t="s">
        <v>554</v>
      </c>
      <c r="B138" s="40"/>
      <c r="C138" s="441"/>
      <c r="D138" s="441"/>
      <c r="E138" s="441"/>
      <c r="F138" s="443">
        <f t="shared" si="7"/>
        <v>0</v>
      </c>
    </row>
    <row r="139" spans="1:6" ht="12.75">
      <c r="A139" s="36">
        <v>5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6</v>
      </c>
      <c r="B140" s="37"/>
      <c r="C140" s="441"/>
      <c r="D140" s="441"/>
      <c r="E140" s="441"/>
      <c r="F140" s="443">
        <f t="shared" si="7"/>
        <v>0</v>
      </c>
    </row>
    <row r="141" spans="1:6" ht="12.75">
      <c r="A141" s="36">
        <v>7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8</v>
      </c>
      <c r="B142" s="37"/>
      <c r="C142" s="441"/>
      <c r="D142" s="441"/>
      <c r="E142" s="441"/>
      <c r="F142" s="443">
        <f t="shared" si="7"/>
        <v>0</v>
      </c>
    </row>
    <row r="143" spans="1:6" ht="12" customHeight="1">
      <c r="A143" s="36">
        <v>9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10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11</v>
      </c>
      <c r="B145" s="37"/>
      <c r="C145" s="441"/>
      <c r="D145" s="441"/>
      <c r="E145" s="441"/>
      <c r="F145" s="443">
        <f t="shared" si="7"/>
        <v>0</v>
      </c>
    </row>
    <row r="146" spans="1:6" ht="12.75">
      <c r="A146" s="36">
        <v>12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13</v>
      </c>
      <c r="B147" s="37"/>
      <c r="C147" s="441"/>
      <c r="D147" s="441"/>
      <c r="E147" s="441"/>
      <c r="F147" s="443">
        <f t="shared" si="7"/>
        <v>0</v>
      </c>
    </row>
    <row r="148" spans="1:6" ht="12" customHeight="1">
      <c r="A148" s="36">
        <v>14</v>
      </c>
      <c r="B148" s="37"/>
      <c r="C148" s="441"/>
      <c r="D148" s="441"/>
      <c r="E148" s="441"/>
      <c r="F148" s="443">
        <f t="shared" si="7"/>
        <v>0</v>
      </c>
    </row>
    <row r="149" spans="1:6" ht="12.75">
      <c r="A149" s="36">
        <v>15</v>
      </c>
      <c r="B149" s="37"/>
      <c r="C149" s="441"/>
      <c r="D149" s="441"/>
      <c r="E149" s="441"/>
      <c r="F149" s="443">
        <f t="shared" si="7"/>
        <v>0</v>
      </c>
    </row>
    <row r="150" spans="1:16" ht="17.25" customHeight="1">
      <c r="A150" s="38" t="s">
        <v>838</v>
      </c>
      <c r="B150" s="39" t="s">
        <v>846</v>
      </c>
      <c r="C150" s="429">
        <f>SUM(C135:C149)</f>
        <v>0</v>
      </c>
      <c r="D150" s="429"/>
      <c r="E150" s="429">
        <f>SUM(E135:E149)</f>
        <v>0</v>
      </c>
      <c r="F150" s="442">
        <f>SUM(F135:F149)</f>
        <v>0</v>
      </c>
      <c r="G150" s="514"/>
      <c r="H150" s="514"/>
      <c r="I150" s="514"/>
      <c r="J150" s="514"/>
      <c r="K150" s="514"/>
      <c r="L150" s="514"/>
      <c r="M150" s="514"/>
      <c r="N150" s="514"/>
      <c r="O150" s="514"/>
      <c r="P150" s="514"/>
    </row>
    <row r="151" spans="1:16" ht="19.5" customHeight="1">
      <c r="A151" s="41" t="s">
        <v>847</v>
      </c>
      <c r="B151" s="39" t="s">
        <v>848</v>
      </c>
      <c r="C151" s="429">
        <f>C150+C133+C116+C99</f>
        <v>3794</v>
      </c>
      <c r="D151" s="429"/>
      <c r="E151" s="429">
        <f>E150+E133+E116+E99</f>
        <v>0</v>
      </c>
      <c r="F151" s="442">
        <f>F150+F133+F116+F99</f>
        <v>3794</v>
      </c>
      <c r="G151" s="514"/>
      <c r="H151" s="514"/>
      <c r="I151" s="514"/>
      <c r="J151" s="514"/>
      <c r="K151" s="514"/>
      <c r="L151" s="514"/>
      <c r="M151" s="514"/>
      <c r="N151" s="514"/>
      <c r="O151" s="514"/>
      <c r="P151" s="514"/>
    </row>
    <row r="152" spans="1:6" ht="19.5" customHeight="1">
      <c r="A152" s="42"/>
      <c r="B152" s="43"/>
      <c r="C152" s="44"/>
      <c r="D152" s="44"/>
      <c r="E152" s="44"/>
      <c r="F152" s="44"/>
    </row>
    <row r="153" spans="1:6" ht="12.75">
      <c r="A153" s="354" t="s">
        <v>887</v>
      </c>
      <c r="B153" s="452"/>
      <c r="C153" s="631" t="s">
        <v>849</v>
      </c>
      <c r="D153" s="631"/>
      <c r="E153" s="631"/>
      <c r="F153" s="631"/>
    </row>
    <row r="154" spans="1:6" ht="12.75">
      <c r="A154" s="515"/>
      <c r="B154" s="516"/>
      <c r="C154" s="515"/>
      <c r="D154" s="515"/>
      <c r="E154" s="515"/>
      <c r="F154" s="515"/>
    </row>
    <row r="155" spans="1:6" ht="12.75">
      <c r="A155" s="515"/>
      <c r="B155" s="516"/>
      <c r="C155" s="631" t="s">
        <v>856</v>
      </c>
      <c r="D155" s="631"/>
      <c r="E155" s="631"/>
      <c r="F155" s="631"/>
    </row>
    <row r="156" spans="3:5" ht="12.75">
      <c r="C156" s="515"/>
      <c r="E156" s="515"/>
    </row>
  </sheetData>
  <sheetProtection/>
  <mergeCells count="4">
    <mergeCell ref="B5:D5"/>
    <mergeCell ref="B6:C6"/>
    <mergeCell ref="C155:F155"/>
    <mergeCell ref="C153:F15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5:F149 C65:F79 C84:F98 C101:F115 C50:F62 C118:F132 C33:F47 C12:F30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1" r:id="rId1"/>
  <headerFooter alignWithMargins="0">
    <oddHeader>&amp;R&amp;"Times New Roman Cyr,Regular"&amp;9СПРАВКА ПО ОБРАЗЕЦ №  8</oddHeader>
  </headerFooter>
  <rowBreaks count="1" manualBreakCount="1">
    <brk id="8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d.paskova</cp:lastModifiedBy>
  <cp:lastPrinted>2016-04-20T08:37:38Z</cp:lastPrinted>
  <dcterms:created xsi:type="dcterms:W3CDTF">2000-06-29T12:02:40Z</dcterms:created>
  <dcterms:modified xsi:type="dcterms:W3CDTF">2016-04-20T08:44:39Z</dcterms:modified>
  <cp:category/>
  <cp:version/>
  <cp:contentType/>
  <cp:contentStatus/>
</cp:coreProperties>
</file>