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tabRatio="897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<sst xmlns="http://schemas.openxmlformats.org/spreadsheetml/2006/main" count="4319" uniqueCount="1000">
  <si>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</si>
  <si>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</si>
  <si>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</si>
  <si>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</si>
  <si>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</si>
  <si>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</si>
  <si>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</si>
  <si>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</si>
  <si>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</si>
  <si>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</si>
  <si>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</si>
  <si>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</si>
  <si>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</si>
  <si>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</si>
  <si>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</si>
  <si>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</si>
  <si>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</si>
  <si>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</si>
  <si>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</si>
  <si>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</si>
  <si>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</si>
  <si>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</si>
  <si>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</si>
  <si>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</si>
  <si>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</si>
  <si>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</si>
  <si>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</si>
  <si>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</si>
  <si>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</si>
  <si>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</si>
  <si>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</si>
  <si>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</si>
  <si>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</si>
  <si>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</si>
  <si>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</si>
  <si>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</si>
  <si>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</si>
  <si>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</si>
  <si>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</si>
  <si>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</si>
  <si>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</si>
  <si>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</si>
  <si>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</si>
  <si>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</si>
  <si>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</si>
  <si>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</si>
  <si>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</si>
  <si>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</si>
  <si>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</si>
  <si>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</si>
  <si>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</si>
  <si>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</si>
  <si>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</si>
  <si>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</si>
  <si>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</si>
  <si>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</si>
  <si>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</si>
  <si>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</si>
  <si>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</si>
  <si>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</si>
  <si>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</si>
  <si>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</si>
  <si>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</si>
  <si>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</si>
  <si>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</si>
  <si>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</si>
  <si>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</si>
  <si>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</si>
  <si>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</si>
  <si>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</si>
  <si>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</si>
  <si>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</si>
  <si>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</si>
  <si>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</si>
  <si>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</si>
  <si>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</si>
  <si>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</si>
  <si>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</si>
  <si>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</si>
  <si>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</si>
  <si>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</si>
  <si>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</si>
  <si>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</si>
  <si>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</si>
  <si>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</si>
  <si>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</si>
  <si>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</si>
  <si>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</si>
  <si>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</si>
  <si>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</si>
  <si>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</si>
  <si>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</si>
  <si>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</si>
  <si>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</si>
  <si>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</si>
  <si>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</si>
  <si>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</si>
  <si>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</si>
  <si>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</si>
  <si>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</si>
  <si>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</si>
  <si>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</si>
  <si>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</si>
  <si>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</si>
  <si>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</si>
  <si>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</si>
  <si>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</si>
  <si>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</si>
  <si>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</si>
  <si>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</si>
  <si>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</si>
  <si>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</si>
  <si>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</si>
  <si>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</si>
  <si>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</si>
  <si>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</si>
  <si>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</si>
  <si>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</si>
  <si>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</si>
  <si>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</si>
  <si>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</si>
  <si>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</si>
  <si>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</si>
  <si>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</si>
  <si>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</si>
  <si>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</si>
  <si>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</si>
  <si>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</si>
  <si>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</si>
  <si>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</si>
  <si>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</si>
  <si>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</si>
  <si>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</si>
  <si>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</si>
  <si>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</si>
  <si>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</si>
  <si>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</si>
  <si>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</si>
  <si>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</si>
  <si>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</si>
  <si>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</si>
  <si>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</si>
  <si>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</si>
  <si>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</si>
  <si>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</si>
  <si>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</si>
  <si>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</si>
  <si>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</si>
  <si>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</si>
  <si>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</si>
  <si>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</si>
  <si>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</si>
  <si>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</si>
  <si>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</si>
  <si>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</si>
  <si>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</si>
  <si>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</si>
  <si>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</si>
  <si>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</si>
  <si>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</si>
  <si>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</si>
  <si>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</si>
  <si>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</si>
  <si>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</si>
  <si>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</si>
  <si>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</si>
  <si>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</si>
  <si>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</si>
  <si>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</si>
  <si>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</si>
  <si>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</si>
  <si>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</si>
  <si>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</si>
  <si>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</si>
  <si>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</si>
  <si>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</si>
  <si>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</si>
  <si>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</si>
  <si>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</si>
  <si>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</si>
  <si>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</si>
  <si>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</si>
  <si>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</si>
  <si>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</si>
  <si>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</si>
  <si>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</si>
  <si>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</si>
  <si>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</si>
  <si>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</si>
  <si>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</si>
  <si>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</si>
  <si>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</si>
  <si>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</si>
  <si>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</si>
  <si>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</si>
  <si>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</si>
  <si>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</si>
  <si>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</si>
  <si>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</si>
  <si>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</si>
  <si>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</si>
  <si>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</si>
  <si>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</si>
  <si>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</si>
  <si>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</si>
  <si>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</si>
  <si>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</si>
  <si>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</si>
  <si>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</si>
  <si>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</si>
  <si>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</si>
  <si>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</si>
  <si>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</si>
  <si>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</si>
  <si>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</si>
  <si>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</si>
  <si>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</si>
  <si>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</si>
  <si>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</si>
  <si>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</si>
  <si>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</si>
  <si>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</si>
  <si>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</si>
  <si>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</si>
  <si>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</si>
  <si>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</si>
  <si>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</si>
  <si>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</si>
  <si>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</si>
  <si>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</si>
  <si>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</si>
  <si>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</si>
  <si>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</si>
  <si>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</si>
  <si>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</si>
  <si>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</si>
  <si>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</si>
  <si>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</si>
  <si>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</si>
  <si>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</si>
  <si>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</si>
  <si>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</si>
  <si>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</si>
  <si>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</si>
  <si>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</si>
  <si>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</si>
  <si>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</si>
  <si>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</si>
  <si>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</si>
  <si>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</si>
  <si>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</si>
  <si>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</si>
  <si>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</si>
  <si>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</si>
  <si>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</si>
  <si>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</si>
  <si>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</si>
  <si>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</si>
  <si>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</si>
  <si>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</si>
  <si>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</si>
  <si>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</si>
  <si>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</si>
  <si>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</si>
  <si>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</si>
  <si>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</si>
  <si>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</si>
  <si>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</si>
  <si>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</si>
  <si>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</si>
  <si>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</si>
  <si>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</si>
  <si>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</si>
  <si>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</si>
  <si>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</si>
  <si>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</si>
  <si>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</si>
  <si>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</si>
  <si>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</si>
  <si>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</si>
  <si>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</si>
  <si>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</si>
  <si>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</si>
  <si>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</si>
  <si>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</si>
  <si>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</si>
  <si>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</si>
  <si>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</si>
  <si>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</si>
  <si>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</si>
  <si>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</si>
  <si>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</si>
  <si>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</si>
  <si>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</si>
  <si>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</si>
  <si>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</si>
  <si>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</si>
  <si>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</si>
  <si>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</si>
  <si>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</si>
  <si>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</si>
  <si>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</si>
  <si>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</si>
  <si>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</si>
  <si>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</si>
  <si>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</si>
  <si>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</si>
  <si>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</si>
  <si>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</si>
  <si>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</si>
  <si>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</si>
  <si>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</si>
  <si>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</si>
  <si>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</si>
  <si>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</si>
  <si>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</si>
  <si>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</si>
  <si>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</si>
  <si>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</si>
  <si>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</si>
  <si>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</si>
  <si>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</si>
  <si>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</si>
  <si>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</si>
  <si>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</si>
  <si>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</si>
  <si>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</si>
  <si>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</si>
  <si>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</si>
  <si>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</si>
  <si>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</si>
  <si>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</si>
  <si>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</si>
  <si>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</si>
  <si>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</si>
  <si>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</si>
  <si>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</si>
  <si>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</si>
  <si>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</si>
  <si>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</si>
  <si>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</si>
  <si>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</si>
  <si>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</si>
  <si>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</si>
  <si>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</si>
  <si>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</si>
  <si>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</si>
  <si>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</si>
  <si>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</si>
  <si>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</si>
  <si>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</si>
  <si>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</si>
  <si>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</si>
  <si>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</si>
  <si>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</si>
  <si>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</si>
  <si>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</si>
  <si>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</si>
  <si>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</si>
  <si>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</si>
  <si>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</si>
  <si>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</si>
  <si>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</si>
  <si>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</si>
  <si>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</si>
  <si>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</si>
  <si>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</si>
  <si>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</si>
  <si>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</si>
  <si>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</si>
  <si>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</si>
  <si>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</si>
  <si>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</si>
  <si>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</si>
  <si>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</si>
  <si>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</si>
  <si>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</si>
  <si>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</si>
  <si>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</si>
  <si>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</si>
  <si>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</si>
  <si>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</si>
  <si>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</si>
  <si>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</si>
  <si>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</si>
  <si>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</si>
  <si>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</si>
  <si>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</si>
  <si>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</si>
  <si>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</si>
  <si>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</si>
  <si>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</si>
  <si>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</si>
  <si>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</si>
  <si>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</si>
  <si>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</si>
  <si>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</si>
  <si>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</si>
  <si>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</si>
  <si>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</si>
  <si>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</si>
  <si>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</si>
  <si>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</si>
  <si>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</si>
  <si>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</si>
  <si>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</si>
  <si>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</si>
  <si>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</si>
  <si>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</si>
  <si>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</si>
  <si>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</si>
  <si>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</si>
  <si>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</si>
  <si>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</si>
  <si>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</si>
  <si>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</si>
  <si>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</si>
  <si>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</si>
  <si>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</si>
  <si>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</si>
  <si>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</si>
  <si>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</si>
  <si>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</si>
  <si>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</si>
  <si>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</si>
  <si>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</si>
  <si>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</si>
  <si>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</si>
  <si>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</si>
  <si>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</si>
  <si>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</si>
  <si>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</si>
  <si>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</si>
  <si>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</si>
  <si>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</si>
  <si>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</si>
  <si>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</si>
  <si>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</si>
  <si>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</si>
  <si>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</si>
  <si>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</si>
  <si>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</si>
  <si>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</si>
  <si>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</si>
  <si>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</si>
  <si>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</si>
  <si>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</si>
  <si>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</si>
  <si>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</si>
  <si>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</si>
  <si>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</si>
  <si>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</si>
  <si>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</si>
  <si>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</si>
  <si>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</si>
  <si>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</si>
  <si>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</si>
  <si>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</si>
  <si>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</si>
  <si>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</si>
  <si>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</si>
  <si>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</si>
  <si>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</si>
  <si>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</si>
  <si>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</si>
  <si>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</si>
  <si>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</si>
  <si>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</si>
  <si>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</si>
  <si>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</si>
  <si>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</si>
  <si>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</si>
  <si>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</si>
  <si>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</si>
  <si>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</si>
  <si>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</si>
  <si>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</si>
  <si>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</si>
  <si>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</si>
  <si>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</si>
  <si>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</si>
  <si>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</si>
  <si>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</si>
  <si>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</si>
  <si>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</si>
  <si>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</si>
  <si>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</si>
  <si>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</si>
  <si>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</si>
  <si>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</si>
  <si>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</si>
  <si>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</si>
  <si>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</si>
  <si>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</si>
  <si>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</si>
  <si>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</si>
  <si>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</si>
  <si>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</si>
  <si>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</si>
  <si>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</si>
  <si>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</si>
  <si>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</si>
  <si>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</si>
  <si>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</si>
  <si>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</si>
  <si>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</si>
  <si>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</si>
  <si>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</si>
  <si>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</si>
  <si>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</si>
  <si>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</si>
  <si>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</si>
  <si>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</si>
  <si>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</si>
  <si>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</si>
  <si>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</si>
  <si>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</si>
  <si>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</si>
  <si>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</si>
  <si>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</si>
  <si>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</si>
  <si>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</si>
  <si>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</si>
  <si>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</si>
  <si>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</si>
  <si>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</si>
  <si>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</si>
  <si>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</si>
  <si>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</si>
  <si>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</si>
  <si>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</si>
  <si>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</si>
  <si>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</si>
  <si>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</si>
  <si>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</si>
  <si>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</si>
  <si>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</si>
  <si>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</si>
  <si>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</si>
  <si>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</si>
  <si>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</si>
  <si>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</si>
  <si>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</si>
  <si>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</si>
  <si>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</si>
  <si>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</si>
  <si>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</si>
  <si>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</si>
  <si>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</si>
  <si>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</si>
  <si>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</si>
  <si>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</si>
  <si>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</si>
  <si>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</si>
  <si>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</si>
  <si>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</si>
  <si>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</si>
  <si>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</si>
  <si>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</si>
  <si>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</si>
  <si>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</si>
  <si>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</si>
  <si>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</si>
  <si>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</si>
  <si>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</si>
  <si>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</si>
  <si>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</si>
  <si>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</si>
  <si>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</si>
  <si>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</si>
  <si>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</si>
  <si>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</si>
  <si>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</si>
  <si>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</si>
  <si>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</si>
  <si>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</si>
  <si>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</si>
  <si>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</si>
  <si>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</si>
  <si>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</si>
  <si>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</si>
  <si>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</si>
  <si>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</si>
  <si>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</si>
  <si>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</si>
  <si>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</si>
  <si>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</si>
  <si>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</si>
  <si>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</si>
  <si>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</si>
  <si>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</si>
  <si>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</si>
  <si>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</si>
  <si>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</si>
  <si>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</si>
  <si>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</si>
  <si>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</si>
  <si>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</si>
  <si>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</si>
  <si>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</si>
  <si>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</si>
  <si>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</si>
  <si>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</si>
  <si>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</si>
  <si>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</si>
  <si>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</si>
  <si>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</si>
  <si>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</si>
  <si>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</si>
  <si>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</si>
  <si>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</si>
  <si>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</si>
  <si>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</si>
  <si>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</si>
  <si>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</si>
  <si>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</si>
  <si>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</si>
  <si>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</si>
  <si>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</si>
  <si>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</si>
  <si>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</si>
  <si>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</si>
  <si>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</si>
  <si>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</si>
  <si>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</si>
  <si>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</si>
  <si>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</si>
  <si>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</si>
  <si>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</si>
  <si>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</si>
  <si>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</si>
  <si>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</si>
  <si>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</si>
  <si>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</si>
  <si>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</si>
  <si>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</si>
  <si>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</si>
  <si>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</si>
  <si>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</si>
  <si>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</si>
  <si>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</si>
  <si>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</si>
  <si>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</si>
  <si>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</si>
  <si>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</si>
  <si>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</si>
  <si>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</si>
  <si>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</si>
  <si>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</si>
  <si>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</si>
  <si>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</si>
  <si>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</si>
  <si>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</si>
  <si>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</si>
  <si>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</si>
  <si>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</si>
  <si>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</si>
  <si>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</si>
  <si>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</si>
  <si>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</si>
  <si>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</si>
  <si>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</si>
  <si>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</si>
  <si>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</si>
  <si>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</si>
  <si>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</si>
  <si>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</si>
  <si>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</si>
  <si>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</si>
  <si>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</si>
  <si>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</si>
  <si>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</si>
  <si>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</si>
  <si>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</si>
  <si>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</si>
  <si>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</si>
  <si>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</si>
  <si>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</si>
  <si>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</si>
  <si>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</si>
  <si>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</si>
  <si>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</si>
  <si>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</si>
  <si>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</si>
  <si>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</si>
  <si>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</si>
  <si>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</si>
  <si>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</si>
  <si>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</si>
  <si>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</si>
  <si>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</si>
  <si>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</si>
  <si>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</si>
  <si>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</si>
  <si>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</si>
  <si>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</si>
  <si>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</si>
  <si>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</si>
  <si>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</si>
  <si>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</si>
  <si>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</si>
  <si>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</si>
  <si>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</si>
  <si>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</si>
  <si>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</si>
  <si>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</si>
  <si>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</si>
  <si>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</si>
  <si>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</si>
  <si>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</si>
  <si>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</si>
  <si>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</si>
  <si>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</si>
  <si>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</si>
  <si>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</si>
  <si>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</si>
  <si>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</si>
  <si>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</si>
  <si>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</si>
  <si>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</si>
  <si>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</si>
  <si>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</si>
  <si>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</si>
  <si>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</si>
  <si>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</si>
  <si>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</si>
  <si>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</si>
  <si>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</si>
  <si>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</si>
  <si>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</si>
  <si>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</si>
  <si>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</si>
  <si>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</si>
  <si>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</si>
  <si>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</si>
  <si>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</si>
  <si>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</si>
  <si>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</si>
  <si>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</si>
  <si>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</si>
  <si>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</si>
  <si>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</si>
  <si>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</si>
  <si>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</si>
  <si>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</si>
  <si>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</si>
  <si>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</si>
  <si>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</si>
  <si>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</si>
  <si>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</si>
  <si>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</si>
  <si>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</si>
  <si>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</si>
  <si>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</si>
  <si>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</si>
  <si>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</si>
  <si>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</si>
  <si>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</si>
  <si>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</si>
  <si>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</si>
  <si>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</si>
  <si>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</si>
  <si>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</si>
  <si>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</si>
  <si>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</si>
  <si>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</si>
  <si>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</si>
  <si>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</si>
  <si>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</si>
  <si>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</si>
  <si>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</si>
  <si>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</si>
  <si>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</si>
  <si>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</si>
  <si>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</si>
  <si>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</si>
  <si>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</si>
  <si>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</si>
  <si>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</si>
  <si>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</si>
  <si>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</si>
  <si>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</si>
  <si>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</si>
  <si>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</si>
  <si>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</si>
  <si>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</si>
  <si>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</si>
  <si>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</si>
  <si>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</si>
  <si>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</si>
  <si>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</si>
  <si>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</si>
  <si>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</si>
  <si>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</si>
  <si>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</si>
  <si>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</si>
  <si>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</si>
  <si>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</si>
  <si>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</si>
  <si>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</si>
  <si>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</si>
  <si>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</si>
  <si>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</si>
  <si>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</si>
  <si>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</si>
  <si>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</si>
  <si>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</si>
  <si>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</si>
  <si>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</si>
  <si>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</si>
  <si>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</si>
  <si>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</si>
  <si>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</si>
  <si>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</si>
  <si>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</si>
  <si>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</si>
  <si>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</si>
  <si>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</si>
  <si>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</si>
  <si>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</si>
  <si>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</si>
  <si>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</si>
  <si>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</si>
  <si>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</si>
  <si>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</si>
  <si>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</si>
  <si>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</si>
  <si>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</si>
  <si>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</si>
  <si>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</si>
  <si>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</si>
  <si>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</si>
  <si>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</si>
  <si>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</si>
  <si>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</si>
  <si>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</si>
  <si>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</si>
  <si>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</si>
  <si>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</si>
  <si>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</si>
  <si>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</si>
  <si>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</si>
  <si>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</si>
  <si>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</si>
  <si>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</si>
  <si>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</si>
  <si>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</si>
  <si>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</si>
  <si>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</si>
  <si>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</si>
  <si>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</si>
  <si>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</si>
  <si>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</si>
  <si>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</si>
  <si>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</si>
  <si>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</si>
  <si>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</si>
  <si>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</si>
  <si>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</si>
  <si>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</si>
  <si>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</si>
  <si>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</si>
  <si>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</si>
  <si>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</si>
  <si>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</si>
  <si>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</si>
  <si>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</si>
  <si>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</si>
  <si>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</si>
  <si>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</si>
  <si>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</si>
  <si>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</si>
  <si>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</si>
  <si>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</si>
  <si>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</si>
  <si>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</si>
  <si>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</si>
  <si>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</si>
  <si>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</si>
  <si>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</si>
  <si>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</si>
  <si>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</si>
  <si>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</si>
  <si>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</si>
  <si>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</si>
  <si>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</si>
  <si>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</si>
  <si>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</si>
  <si>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</si>
  <si>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</si>
  <si>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</si>
  <si>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</si>
  <si>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</si>
  <si>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</si>
  <si>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</si>
  <si>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</si>
  <si>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</si>
  <si>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</si>
  <si>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</si>
  <si>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</si>
  <si>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</si>
  <si>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</si>
  <si>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</si>
  <si>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</si>
  <si>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</si>
  <si>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</si>
  <si>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</si>
  <si>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</si>
  <si>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</si>
  <si>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</si>
  <si>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</si>
  <si>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</si>
  <si>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</si>
  <si>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</si>
  <si>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</si>
  <si>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</si>
  <si>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</si>
  <si>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</si>
  <si>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</si>
  <si>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</si>
  <si>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</si>
  <si>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</si>
  <si>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</si>
  <si>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</si>
  <si>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</si>
  <si>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</si>
  <si>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</si>
  <si>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</si>
  <si>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</si>
  <si>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</si>
  <si>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</si>
  <si>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</si>
  <si>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</si>
  <si>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</si>
  <si>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</si>
  <si>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</si>
  <si>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</si>
  <si>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</si>
  <si>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</si>
  <si>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</si>
  <si>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</si>
  <si>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</si>
  <si>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</si>
  <si>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</si>
  <si>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</si>
  <si>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</si>
  <si>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</si>
  <si>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</si>
  <si>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</si>
  <si>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</si>
  <si>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</si>
  <si>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</si>
  <si>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</si>
  <si>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</si>
  <si>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</si>
  <si>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</si>
  <si>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</si>
  <si>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</si>
  <si>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</si>
  <si>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</si>
  <si>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</si>
  <si>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</si>
  <si>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</si>
  <si>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</si>
  <si>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</si>
  <si>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</si>
  <si>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</si>
  <si>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</si>
  <si>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</si>
  <si>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</si>
  <si>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</si>
  <si>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</si>
  <si>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</si>
  <si>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</si>
  <si>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</si>
  <si>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</si>
  <si>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</si>
  <si>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</si>
  <si>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</si>
  <si>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</si>
  <si>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</si>
  <si>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</si>
  <si>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</si>
  <si>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</si>
  <si>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</si>
  <si>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</si>
  <si>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</si>
  <si>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</si>
  <si>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</si>
  <si>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</si>
  <si>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</si>
  <si>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</si>
  <si>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</si>
  <si>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</si>
  <si>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</si>
  <si>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Татяна Стефанова Йорданова</t>
  </si>
  <si>
    <t>ГЛ. СЧЕТОВОДИТЕЛ</t>
  </si>
  <si>
    <t>bulsugar@dir.bg</t>
  </si>
  <si>
    <t>"Инфосток" АД - София</t>
  </si>
  <si>
    <t>www,bulsugarad,eu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</si>
</sst>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  <numFmt numFmtId="199" formatCode="[$¥€-2]\ #,##0.00_);[Red]\([$¥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44649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Татяна Стефанова Йорданова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997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700" t="s">
        <v>998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890</v>
      </c>
      <c r="D6" s="675">
        <f aca="true" t="shared" si="0" ref="D6:D15">C6-E6</f>
        <v>0</v>
      </c>
      <c r="E6" s="674">
        <f>'1-Баланс'!G95</f>
        <v>890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-1546</v>
      </c>
      <c r="D7" s="675">
        <f t="shared" si="0"/>
        <v>-2264</v>
      </c>
      <c r="E7" s="674">
        <f>'1-Баланс'!G18</f>
        <v>718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-112</v>
      </c>
      <c r="D8" s="675">
        <f t="shared" si="0"/>
        <v>0</v>
      </c>
      <c r="E8" s="674">
        <f>ABS('2-Отчет за доходите'!C44)-ABS('2-Отчет за доходите'!G44)</f>
        <v>-112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-1546</v>
      </c>
      <c r="D11" s="675">
        <f t="shared" si="0"/>
        <v>0</v>
      </c>
      <c r="E11" s="674">
        <f>'4-Отчет за собствения капитал'!L34</f>
        <v>-1546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-18.666666666666668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0.0724450194049159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-0.04597701149425287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-0.1258426966292135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0.28205128205128205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0.05855855855855856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0.05855855855855856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0.03153153153153153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0.03153153153153153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0.0068415051311288486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0.006741573033707865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3.31437125748503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-1.575679172056921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2.7370786516853935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890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-8736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2269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-11005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-112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-8848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-1546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2214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2214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2214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222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203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222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222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64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92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92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156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156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156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38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112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112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112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112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2178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2178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-10914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-10914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-112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-11026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-11026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-1434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-1434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-112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-1546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-1546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5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5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2171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2171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265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18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132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132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2436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2436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1870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1870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273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18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140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140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2143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2143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301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301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-8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-8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-8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293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293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8">
      <selection activeCell="H32" sqref="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-8736</v>
      </c>
      <c r="H28" s="596">
        <f>SUM(H29:H31)</f>
        <v>-8627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2269</v>
      </c>
      <c r="H29" s="196">
        <v>2178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-11005</v>
      </c>
      <c r="H30" s="196">
        <v>-10805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-112</v>
      </c>
      <c r="H33" s="196">
        <v>-109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-8848</v>
      </c>
      <c r="H34" s="598">
        <f>H28+H32+H33</f>
        <v>-8736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-1546</v>
      </c>
      <c r="H37" s="600">
        <f>H26+H18+H34</f>
        <v>-1434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2214</v>
      </c>
      <c r="H46" s="196">
        <v>2108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0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2214</v>
      </c>
      <c r="H50" s="596">
        <f>SUM(H44:H49)</f>
        <v>2108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2214</v>
      </c>
      <c r="H56" s="600">
        <f>H50+H52+H53+H54+H55</f>
        <v>2108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222</v>
      </c>
      <c r="H61" s="596">
        <f>SUM(H62:H68)</f>
        <v>217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</v>
      </c>
      <c r="H64" s="196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203</v>
      </c>
      <c r="H68" s="196">
        <v>198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2</v>
      </c>
      <c r="E69" s="201" t="s">
        <v>79</v>
      </c>
      <c r="F69" s="93" t="s">
        <v>216</v>
      </c>
      <c r="G69" s="197"/>
      <c r="H69" s="196">
        <v>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222</v>
      </c>
      <c r="H71" s="598">
        <f>H59+H60+H61+H69+H70</f>
        <v>217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222</v>
      </c>
      <c r="H79" s="600">
        <f>H71+H73+H75+H77</f>
        <v>217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</v>
      </c>
      <c r="D94" s="602">
        <f>D65+D76+D85+D92+D93</f>
        <v>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890</v>
      </c>
      <c r="D95" s="604">
        <f>D94+D56</f>
        <v>891</v>
      </c>
      <c r="E95" s="229" t="s">
        <v>941</v>
      </c>
      <c r="F95" s="489" t="s">
        <v>268</v>
      </c>
      <c r="G95" s="603">
        <f>G37+G40+G56+G79</f>
        <v>890</v>
      </c>
      <c r="H95" s="604">
        <f>H37+H40+H56+H79</f>
        <v>891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2">
        <f>pdeReportingDate</f>
        <v>44649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Татяна Стефанова Йорданова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5">
      <selection activeCell="E24" sqref="E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>
        <v>6</v>
      </c>
      <c r="H15" s="317">
        <v>6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6</v>
      </c>
      <c r="H16" s="629">
        <f>SUM(H12:H15)</f>
        <v>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48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64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38</v>
      </c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38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92</v>
      </c>
      <c r="D28" s="317">
        <v>92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92</v>
      </c>
      <c r="D29" s="629">
        <f>SUM(D25:D28)</f>
        <v>92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156</v>
      </c>
      <c r="D31" s="635">
        <f>D29+D22</f>
        <v>115</v>
      </c>
      <c r="E31" s="251" t="s">
        <v>824</v>
      </c>
      <c r="F31" s="266" t="s">
        <v>331</v>
      </c>
      <c r="G31" s="253">
        <f>G16+G18+G27</f>
        <v>44</v>
      </c>
      <c r="H31" s="254">
        <f>H16+H18+H27</f>
        <v>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112</v>
      </c>
      <c r="H33" s="629">
        <f>IF((D31-H31)&gt;0,D31-H31,0)</f>
        <v>109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156</v>
      </c>
      <c r="D36" s="637">
        <f>D31-D34+D35</f>
        <v>115</v>
      </c>
      <c r="E36" s="262" t="s">
        <v>346</v>
      </c>
      <c r="F36" s="256" t="s">
        <v>347</v>
      </c>
      <c r="G36" s="267">
        <f>G35-G34+G31</f>
        <v>44</v>
      </c>
      <c r="H36" s="268">
        <f>H35-H34+H31</f>
        <v>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112</v>
      </c>
      <c r="H37" s="254">
        <f>IF((D36-H36)&gt;0,D36-H36,0)</f>
        <v>109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112</v>
      </c>
      <c r="H42" s="244">
        <f>IF(H37&gt;0,IF(D38+H37&lt;0,0,D38+H37),IF(D37-D38&lt;0,D38-D37,0))</f>
        <v>109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112</v>
      </c>
      <c r="H44" s="268">
        <f>IF(D42=0,IF(H42-H43&gt;0,H42-H43+D43,0),IF(D42-D43&lt;0,D43-D42+H43,0))</f>
        <v>109</v>
      </c>
    </row>
    <row r="45" spans="1:8" ht="16.5" thickBot="1">
      <c r="A45" s="270" t="s">
        <v>371</v>
      </c>
      <c r="B45" s="271" t="s">
        <v>372</v>
      </c>
      <c r="C45" s="630">
        <f>C36+C38+C42</f>
        <v>156</v>
      </c>
      <c r="D45" s="631">
        <f>D36+D38+D42</f>
        <v>115</v>
      </c>
      <c r="E45" s="270" t="s">
        <v>373</v>
      </c>
      <c r="F45" s="272" t="s">
        <v>374</v>
      </c>
      <c r="G45" s="630">
        <f>G42+G36</f>
        <v>156</v>
      </c>
      <c r="H45" s="631">
        <f>H42+H36</f>
        <v>115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2">
        <f>pdeReportingDate</f>
        <v>44649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Татяна Стефанова 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E15" sqref="E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</v>
      </c>
      <c r="D11" s="196">
        <v>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2">
        <f>pdeReportingDate</f>
        <v>44649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Татяна Стефанова 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2178</v>
      </c>
      <c r="J13" s="584">
        <f>'1-Баланс'!H30+'1-Баланс'!H33</f>
        <v>-10914</v>
      </c>
      <c r="K13" s="585"/>
      <c r="L13" s="584">
        <f>SUM(C13:K13)</f>
        <v>-1434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2178</v>
      </c>
      <c r="J17" s="653">
        <f t="shared" si="2"/>
        <v>-10914</v>
      </c>
      <c r="K17" s="653">
        <f t="shared" si="2"/>
        <v>0</v>
      </c>
      <c r="L17" s="584">
        <f t="shared" si="1"/>
        <v>-1434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-112</v>
      </c>
      <c r="K18" s="585"/>
      <c r="L18" s="584">
        <f t="shared" si="1"/>
        <v>-112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2178</v>
      </c>
      <c r="J31" s="653">
        <f t="shared" si="6"/>
        <v>-11026</v>
      </c>
      <c r="K31" s="653">
        <f t="shared" si="6"/>
        <v>0</v>
      </c>
      <c r="L31" s="584">
        <f t="shared" si="1"/>
        <v>-1546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2178</v>
      </c>
      <c r="J34" s="587">
        <f t="shared" si="7"/>
        <v>-11026</v>
      </c>
      <c r="K34" s="587">
        <f t="shared" si="7"/>
        <v>0</v>
      </c>
      <c r="L34" s="651">
        <f t="shared" si="1"/>
        <v>-1546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2">
        <f>pdeReportingDate</f>
        <v>44649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Татяна Стефанова 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2">
        <f>pdeReportingDate</f>
        <v>44649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Татяна Стефанова Йорданова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0">
      <selection activeCell="K11" sqref="K11: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2">D12+E12-F12</f>
        <v>457</v>
      </c>
      <c r="H12" s="328"/>
      <c r="I12" s="328"/>
      <c r="J12" s="329">
        <f aca="true" t="shared" si="3" ref="J12:J42">G12+H12-I12</f>
        <v>457</v>
      </c>
      <c r="K12" s="328">
        <v>286</v>
      </c>
      <c r="L12" s="328"/>
      <c r="M12" s="328"/>
      <c r="N12" s="329">
        <f aca="true" t="shared" si="4" ref="N12:N42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>SUM(K11:K18)</f>
        <v>393</v>
      </c>
      <c r="L19" s="330">
        <f>SUM(L11:L18)</f>
        <v>0</v>
      </c>
      <c r="M19" s="330">
        <f>SUM(M11:M18)</f>
        <v>0</v>
      </c>
      <c r="N19" s="329">
        <f t="shared" si="4"/>
        <v>393</v>
      </c>
      <c r="O19" s="330">
        <f>SUM(O11:O18)</f>
        <v>0</v>
      </c>
      <c r="P19" s="330">
        <f>SUM(P11:P18)</f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1270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1270</v>
      </c>
      <c r="H43" s="349">
        <f t="shared" si="11"/>
        <v>0</v>
      </c>
      <c r="I43" s="349">
        <f t="shared" si="11"/>
        <v>0</v>
      </c>
      <c r="J43" s="349">
        <f t="shared" si="11"/>
        <v>1270</v>
      </c>
      <c r="K43" s="349">
        <f t="shared" si="11"/>
        <v>393</v>
      </c>
      <c r="L43" s="349">
        <f t="shared" si="11"/>
        <v>0</v>
      </c>
      <c r="M43" s="349">
        <f t="shared" si="11"/>
        <v>0</v>
      </c>
      <c r="N43" s="349">
        <f t="shared" si="11"/>
        <v>393</v>
      </c>
      <c r="O43" s="349">
        <f t="shared" si="11"/>
        <v>0</v>
      </c>
      <c r="P43" s="349">
        <f t="shared" si="11"/>
        <v>0</v>
      </c>
      <c r="Q43" s="349">
        <f t="shared" si="11"/>
        <v>393</v>
      </c>
      <c r="R43" s="350">
        <f t="shared" si="11"/>
        <v>877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2">
        <f>pdeReportingDate</f>
        <v>44649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3" t="str">
        <f>authorName</f>
        <v>Татяна Стефанова Йорданова</v>
      </c>
      <c r="D48" s="703"/>
      <c r="E48" s="703"/>
      <c r="F48" s="703"/>
      <c r="G48" s="703"/>
      <c r="H48" s="703"/>
      <c r="I48" s="703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2:9" ht="15.75">
      <c r="B57" s="693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/>
      <c r="E30" s="369">
        <f t="shared" si="0"/>
        <v>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0</v>
      </c>
      <c r="E35" s="369">
        <f>SUM(E36:E39)</f>
        <v>5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/>
      <c r="E37" s="369">
        <f t="shared" si="0"/>
        <v>5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</v>
      </c>
      <c r="D45" s="438">
        <f>D26+D30+D31+D33+D32+D34+D35+D40</f>
        <v>0</v>
      </c>
      <c r="E45" s="439">
        <f>E26+E30+E31+E33+E32+E34+E35+E40</f>
        <v>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</v>
      </c>
      <c r="D46" s="444">
        <f>D45+D23+D21+D11</f>
        <v>0</v>
      </c>
      <c r="E46" s="445">
        <f>E45+E23+E21+E11</f>
        <v>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2171</v>
      </c>
      <c r="D82" s="138">
        <f>SUM(D83:D86)</f>
        <v>1870</v>
      </c>
      <c r="E82" s="138">
        <f>SUM(E83:E86)</f>
        <v>301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2171</v>
      </c>
      <c r="D83" s="197">
        <v>1870</v>
      </c>
      <c r="E83" s="136">
        <f t="shared" si="1"/>
        <v>301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265</v>
      </c>
      <c r="D87" s="134">
        <f>SUM(D88:D92)+D96</f>
        <v>273</v>
      </c>
      <c r="E87" s="134">
        <f>SUM(E88:E92)+E96</f>
        <v>-8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18</v>
      </c>
      <c r="D88" s="197">
        <v>18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115</v>
      </c>
      <c r="D89" s="197">
        <v>115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132</v>
      </c>
      <c r="D92" s="138">
        <f>SUM(D93:D95)</f>
        <v>140</v>
      </c>
      <c r="E92" s="138">
        <f>SUM(E93:E95)</f>
        <v>-8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132</v>
      </c>
      <c r="D93" s="197">
        <v>140</v>
      </c>
      <c r="E93" s="136">
        <f t="shared" si="1"/>
        <v>-8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0</v>
      </c>
      <c r="D95" s="197"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0</v>
      </c>
      <c r="D97" s="197">
        <v>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2436</v>
      </c>
      <c r="D98" s="433">
        <f>D87+D82+D77+D73+D97</f>
        <v>2143</v>
      </c>
      <c r="E98" s="433">
        <f>E87+E82+E77+E73+E97</f>
        <v>293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2436</v>
      </c>
      <c r="D99" s="427">
        <f>D98+D70+D68</f>
        <v>2143</v>
      </c>
      <c r="E99" s="427">
        <f>E98+E70+E68</f>
        <v>293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2">
        <f>pdeReportingDate</f>
        <v>44649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Татяна Стефанова Йорданова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2">
        <f>pdeReportingDate</f>
        <v>44649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Татяна Стефанова 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2021-12-10T13:26:48Z</cp:lastPrinted>
  <dcterms:created xsi:type="dcterms:W3CDTF">2006-09-16T00:00:00Z</dcterms:created>
  <dcterms:modified xsi:type="dcterms:W3CDTF">2022-03-31T11:50:21Z</dcterms:modified>
  <cp:category/>
  <cp:version/>
  <cp:contentType/>
  <cp:contentStatus/>
</cp:coreProperties>
</file>