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15" windowWidth="11805" windowHeight="11820" tabRatio="672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<sst xmlns="http://schemas.openxmlformats.org/spreadsheetml/2006/main" count="1065" uniqueCount="880">
  <si>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</si>
  <si>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</si>
  <si>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</si>
  <si>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</si>
  <si>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</si>
  <si>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</si>
  <si>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</si>
  <si>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</si>
  <si>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</si>
  <si>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</si>
  <si>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</si>
  <si>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</si>
  <si>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</si>
  <si>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</si>
  <si>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</si>
  <si>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</si>
  <si>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</si>
  <si>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</si>
  <si>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</si>
  <si>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</si>
  <si>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</si>
  <si>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</si>
  <si>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</si>
  <si>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</si>
  <si>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</si>
  <si>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</si>
  <si>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</si>
  <si>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</si>
  <si>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</si>
  <si>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</si>
  <si>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</si>
  <si>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</si>
  <si>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</si>
  <si>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</si>
  <si>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</si>
  <si>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</si>
  <si>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</si>
  <si>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</si>
  <si>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</si>
  <si>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</si>
  <si>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</si>
  <si>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</si>
  <si>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</si>
  <si>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</si>
  <si>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</si>
  <si>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</si>
  <si>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</si>
  <si>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</si>
  <si>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</si>
  <si>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</si>
  <si>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</si>
  <si>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</si>
  <si>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</si>
  <si>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</si>
  <si>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</si>
  <si>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</si>
  <si>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</si>
  <si>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</si>
  <si>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</si>
  <si>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</si>
  <si>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</si>
  <si>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</si>
  <si>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</si>
  <si>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</si>
  <si>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</si>
  <si>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</si>
  <si>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</si>
  <si>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</si>
  <si>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</si>
  <si>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</si>
  <si>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</si>
  <si>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</si>
  <si>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</si>
  <si>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</si>
  <si>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</si>
  <si>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</si>
  <si>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</si>
  <si>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</si>
  <si>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</si>
  <si>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</si>
  <si>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</si>
  <si>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</si>
  <si>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</si>
  <si>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</si>
  <si>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</si>
  <si>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</si>
  <si>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</si>
  <si>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</si>
  <si>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</si>
  <si>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</si>
  <si>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</si>
  <si>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</si>
  <si>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</si>
  <si>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</si>
  <si>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</si>
  <si>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</si>
  <si>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</si>
  <si>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</si>
  <si>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</si>
  <si>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</si>
  <si>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</si>
  <si>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</si>
  <si>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</si>
  <si>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</si>
  <si>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</si>
  <si>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</si>
  <si>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</si>
  <si>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</si>
  <si>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</si>
  <si>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</si>
  <si>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</si>
  <si>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</si>
  <si>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</si>
  <si>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</si>
  <si>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</si>
  <si>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</si>
  <si>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</si>
  <si>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</si>
  <si>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</si>
  <si>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</si>
  <si>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</si>
  <si>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</si>
  <si>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</si>
  <si>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</si>
  <si>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</si>
  <si>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</si>
  <si>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</si>
  <si>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</si>
  <si>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</si>
  <si>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</si>
  <si>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</si>
  <si>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</si>
  <si>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</si>
  <si>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</si>
  <si>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</si>
  <si>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</si>
  <si>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</si>
  <si>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</si>
  <si>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</si>
  <si>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</si>
  <si>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</si>
  <si>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</si>
  <si>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</si>
  <si>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</si>
  <si>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</si>
  <si>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</si>
  <si>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</si>
  <si>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</si>
  <si>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</si>
  <si>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</si>
  <si>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</si>
  <si>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</si>
  <si>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</si>
  <si>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</si>
  <si>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</si>
  <si>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</si>
  <si>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</si>
  <si>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</si>
  <si>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</si>
  <si>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</si>
  <si>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</si>
  <si>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</si>
  <si>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</si>
  <si>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</si>
  <si>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</si>
  <si>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</si>
  <si>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</si>
  <si>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</si>
  <si>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</si>
  <si>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</si>
  <si>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</si>
  <si>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</si>
  <si>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</si>
  <si>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</si>
  <si>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</si>
  <si>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</si>
  <si>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</si>
  <si>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</si>
  <si>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</si>
  <si>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</si>
  <si>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</si>
  <si>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</si>
  <si>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</si>
  <si>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</si>
  <si>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</si>
  <si>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</si>
  <si>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</si>
  <si>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</si>
  <si>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</si>
  <si>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</si>
  <si>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</si>
  <si>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</si>
  <si>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</si>
  <si>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</si>
  <si>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</si>
  <si>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</si>
  <si>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</si>
  <si>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</si>
  <si>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</si>
  <si>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</si>
  <si>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</si>
  <si>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</si>
  <si>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</si>
  <si>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</si>
  <si>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</si>
  <si>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</si>
  <si>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</si>
  <si>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</si>
  <si>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</si>
  <si>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</si>
  <si>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</si>
  <si>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</si>
  <si>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</si>
  <si>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</si>
  <si>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</si>
  <si>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</si>
  <si>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</si>
  <si>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</si>
  <si>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</si>
  <si>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</si>
  <si>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</si>
  <si>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</si>
  <si>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</si>
  <si>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</si>
  <si>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</si>
  <si>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</si>
  <si>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</si>
  <si>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</si>
  <si>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</si>
  <si>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</si>
  <si>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</si>
  <si>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</si>
  <si>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</si>
  <si>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</si>
  <si>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</si>
  <si>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</si>
  <si>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</si>
  <si>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</si>
  <si>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</si>
  <si>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</si>
  <si>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</si>
  <si>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</si>
  <si>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</si>
  <si>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</si>
  <si>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</si>
  <si>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</si>
  <si>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</si>
  <si>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</si>
  <si>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</si>
  <si>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</si>
  <si>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</si>
  <si>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</si>
  <si>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</si>
  <si>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</si>
  <si>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</si>
  <si>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</si>
  <si>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</si>
  <si>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</si>
  <si>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</si>
  <si>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</si>
  <si>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</si>
  <si>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</si>
  <si>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</si>
  <si>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</si>
  <si>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</si>
  <si>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</si>
  <si>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</si>
  <si>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</si>
  <si>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</si>
  <si>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</si>
  <si>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</si>
  <si>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</si>
  <si>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</si>
  <si>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</si>
  <si>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</si>
  <si>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</si>
  <si>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</si>
  <si>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</si>
  <si>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</si>
  <si>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</si>
  <si>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</si>
  <si>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</si>
  <si>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</si>
  <si>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</si>
  <si>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</si>
  <si>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</si>
  <si>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</si>
  <si>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</si>
  <si>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</si>
  <si>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</si>
  <si>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</si>
  <si>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</si>
  <si>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</si>
  <si>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</si>
  <si>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</si>
  <si>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</si>
  <si>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</si>
  <si>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</si>
  <si>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</si>
  <si>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</si>
  <si>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</si>
  <si>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</si>
  <si>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</si>
  <si>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</si>
  <si>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</si>
  <si>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</si>
  <si>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</si>
  <si>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</si>
  <si>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</si>
  <si>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</si>
  <si>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</si>
  <si>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</si>
  <si>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</si>
  <si>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</si>
  <si>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</si>
  <si>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</si>
  <si>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</si>
  <si>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</si>
  <si>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</si>
  <si>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</si>
  <si>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</si>
  <si>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</si>
  <si>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</si>
  <si>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</si>
  <si>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</si>
  <si>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</si>
  <si>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</si>
  <si>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</si>
  <si>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</si>
  <si>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</si>
  <si>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</si>
  <si>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</si>
  <si>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</si>
  <si>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</si>
  <si>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</si>
  <si>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</si>
  <si>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</si>
  <si>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</si>
  <si>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</si>
  <si>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</si>
  <si>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</si>
  <si>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</si>
  <si>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</si>
  <si>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</si>
  <si>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</si>
  <si>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</si>
  <si>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</si>
  <si>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</si>
  <si>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</si>
  <si>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</si>
  <si>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</si>
  <si>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</si>
  <si>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</si>
  <si>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</si>
  <si>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</si>
  <si>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</si>
  <si>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</si>
  <si>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</si>
  <si>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</si>
  <si>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</si>
  <si>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</si>
  <si>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</si>
  <si>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</si>
  <si>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</si>
  <si>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</si>
  <si>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</si>
  <si>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</si>
  <si>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</si>
  <si>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</si>
  <si>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</si>
  <si>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</si>
  <si>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</si>
  <si>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</si>
  <si>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</si>
  <si>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</si>
  <si>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</si>
  <si>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</si>
  <si>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</si>
  <si>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</si>
  <si>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</si>
  <si>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</si>
  <si>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</si>
  <si>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</si>
  <si>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</si>
  <si>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</si>
  <si>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</si>
  <si>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</si>
  <si>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</si>
  <si>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</si>
  <si>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</si>
  <si>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</si>
  <si>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</si>
  <si>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</si>
  <si>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</si>
  <si>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</si>
  <si>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</si>
  <si>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</si>
  <si>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</si>
  <si>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</si>
  <si>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</si>
  <si>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</si>
  <si>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</si>
  <si>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</si>
  <si>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</si>
  <si>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</si>
  <si>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</si>
  <si>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</si>
  <si>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</si>
  <si>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</si>
  <si>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</si>
  <si>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</si>
  <si>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</si>
  <si>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</si>
  <si>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</si>
  <si>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</si>
  <si>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</si>
  <si>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</si>
  <si>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</si>
  <si>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</si>
  <si>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</si>
  <si>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</si>
  <si>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</si>
  <si>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</si>
  <si>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</si>
  <si>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</si>
  <si>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</si>
  <si>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</si>
  <si>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</si>
  <si>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</si>
  <si>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</si>
  <si>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</si>
  <si>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</si>
  <si>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</si>
  <si>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</si>
  <si>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</si>
  <si>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</si>
  <si>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</si>
  <si>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</si>
  <si>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</si>
  <si>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</si>
  <si>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</si>
  <si>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</si>
  <si>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</si>
  <si>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</si>
  <si>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</si>
  <si>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</si>
  <si>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</si>
  <si>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</si>
  <si>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</si>
  <si>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</si>
  <si>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</si>
  <si>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</si>
  <si>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</si>
  <si>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</si>
  <si>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</si>
  <si>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</si>
  <si>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</si>
  <si>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</si>
  <si>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</si>
  <si>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</si>
  <si>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</si>
  <si>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</si>
  <si>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</si>
  <si>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</si>
  <si>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</si>
  <si>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</si>
  <si>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</si>
  <si>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</si>
  <si>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</si>
  <si>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</si>
  <si>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</si>
  <si>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</si>
  <si>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</si>
  <si>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</si>
  <si>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</si>
  <si>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</si>
  <si>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</si>
  <si>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</si>
  <si>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</si>
  <si>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</si>
  <si>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</si>
  <si>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</si>
  <si>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</si>
  <si>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</si>
  <si>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</si>
  <si>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</si>
  <si>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</si>
  <si>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</si>
  <si>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</si>
  <si>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</si>
  <si>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</si>
  <si>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</si>
  <si>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</si>
  <si>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</si>
  <si>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</si>
  <si>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</si>
  <si>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</si>
  <si>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</si>
  <si>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</si>
  <si>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</si>
  <si>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</si>
  <si>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</si>
  <si>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</si>
  <si>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</si>
  <si>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</si>
  <si>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</si>
  <si>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</si>
  <si>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</si>
  <si>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</si>
  <si>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</si>
  <si>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</si>
  <si>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</si>
  <si>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</si>
  <si>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</si>
  <si>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</si>
  <si>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</si>
  <si>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</si>
  <si>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</si>
  <si>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</si>
  <si>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</si>
  <si>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</si>
  <si>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</si>
  <si>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</si>
  <si>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</si>
  <si>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</si>
  <si>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</si>
  <si>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</si>
  <si>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</si>
  <si>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</si>
  <si>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</si>
  <si>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</si>
  <si>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</si>
  <si>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</si>
  <si>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</si>
  <si>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</si>
  <si>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</si>
  <si>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</si>
  <si>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</si>
  <si>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</si>
  <si>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</si>
  <si>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</si>
  <si>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</si>
  <si>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</si>
  <si>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</si>
  <si>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</si>
  <si>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</si>
  <si>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</si>
  <si>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</si>
  <si>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</si>
  <si>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</si>
  <si>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</si>
  <si>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</si>
  <si>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</si>
  <si>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</si>
  <si>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</si>
  <si>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</si>
  <si>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</si>
  <si>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</si>
  <si>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</si>
  <si>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</si>
  <si>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</si>
  <si>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</si>
  <si>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</si>
  <si>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</si>
  <si>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</si>
  <si>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</si>
  <si>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</si>
  <si>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</si>
  <si>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</si>
  <si>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</si>
  <si>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</si>
  <si>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</si>
  <si>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</si>
  <si>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</si>
  <si>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</si>
  <si>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</si>
  <si>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</si>
  <si>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</si>
  <si>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</si>
  <si>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</si>
  <si>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</si>
  <si>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</si>
  <si>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</si>
  <si>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</si>
  <si>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</si>
  <si>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</si>
  <si>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</si>
  <si>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</si>
  <si>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</si>
  <si>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</si>
  <si>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</si>
  <si>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</si>
  <si>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</si>
  <si>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</si>
  <si>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</si>
  <si>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</si>
  <si>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</si>
  <si>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</si>
  <si>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</si>
  <si>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</si>
  <si>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</si>
  <si>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</si>
  <si>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</si>
  <si>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</si>
  <si>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</si>
  <si>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</si>
  <si>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</si>
  <si>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</si>
  <si>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</si>
  <si>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</si>
  <si>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</si>
  <si>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</si>
  <si>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</si>
  <si>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</si>
  <si>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</si>
  <si>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</si>
  <si>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</si>
  <si>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</si>
  <si>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</si>
  <si>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</si>
  <si>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</si>
  <si>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</si>
  <si>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</si>
  <si>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</si>
  <si>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</si>
  <si>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</si>
  <si>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</si>
  <si>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</si>
  <si>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</si>
  <si>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</si>
  <si>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</si>
  <si>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</si>
  <si>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</si>
  <si>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</si>
  <si>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</si>
  <si>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</si>
  <si>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</si>
  <si>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</si>
  <si>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</si>
  <si>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</si>
  <si>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</si>
  <si>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</si>
  <si>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</si>
  <si>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</si>
  <si>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</si>
  <si>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</si>
  <si>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</si>
  <si>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</si>
  <si>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</si>
  <si>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</si>
  <si>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</si>
  <si>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</si>
  <si>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</si>
  <si>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</si>
  <si>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</si>
  <si>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</si>
  <si>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</si>
  <si>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</si>
  <si>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</si>
  <si>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</si>
  <si>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</si>
  <si>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</si>
  <si>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</si>
  <si>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</si>
  <si>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</si>
  <si>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</si>
  <si>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</si>
  <si>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</si>
  <si>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</si>
  <si>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</si>
  <si>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</si>
  <si>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</si>
  <si>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</si>
  <si>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</si>
  <si>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</si>
  <si>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</si>
  <si>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</si>
  <si>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</si>
  <si>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</si>
  <si>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</si>
  <si>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</si>
  <si>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</si>
  <si>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</si>
  <si>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</si>
  <si>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</si>
  <si>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</si>
  <si>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</si>
  <si>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</si>
  <si>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</si>
  <si>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</si>
  <si>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</si>
  <si>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</si>
  <si>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</si>
  <si>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</si>
  <si>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</si>
  <si>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</si>
  <si>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</si>
  <si>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</si>
  <si>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</si>
  <si>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</si>
  <si>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</si>
  <si>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</si>
  <si>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</si>
  <si>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</si>
  <si>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</si>
  <si>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</si>
  <si>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</si>
  <si>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</si>
  <si>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</si>
  <si>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</si>
  <si>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</si>
  <si>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</si>
  <si>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</si>
  <si>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</si>
  <si>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</si>
  <si>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</si>
  <si>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</si>
  <si>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</si>
  <si>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</si>
  <si>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</si>
  <si>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</si>
  <si>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</si>
  <si>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</si>
  <si>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</si>
  <si>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</si>
  <si>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</si>
  <si>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</si>
  <si>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</si>
  <si>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</si>
  <si>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</si>
  <si>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</si>
  <si>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</si>
  <si>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</si>
  <si>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</si>
  <si>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</si>
  <si>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</si>
  <si>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</si>
  <si>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</si>
  <si>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</si>
  <si>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</si>
  <si>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</si>
  <si>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</si>
  <si>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</si>
  <si>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</si>
  <si>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</si>
  <si>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</si>
  <si>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</si>
  <si>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</si>
  <si>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</si>
  <si>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</si>
  <si>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</si>
  <si>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</si>
  <si>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</si>
  <si>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</si>
  <si>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</si>
  <si>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</si>
  <si>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</si>
  <si>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</si>
  <si>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</si>
  <si>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</si>
  <si>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</si>
  <si>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</si>
  <si>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</si>
  <si>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</si>
  <si>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</si>
  <si>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</si>
  <si>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</si>
  <si>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</si>
  <si>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</si>
  <si>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</si>
  <si>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</si>
  <si>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</si>
  <si>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</si>
  <si>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</si>
  <si>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</si>
  <si>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</si>
  <si>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</si>
  <si>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</si>
  <si>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</si>
  <si>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</si>
  <si>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</si>
  <si>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</si>
  <si>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</si>
  <si>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</si>
  <si>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</si>
  <si>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</si>
  <si>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</si>
  <si>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</si>
  <si>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</si>
  <si>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</si>
  <si>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</si>
  <si>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</si>
  <si>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</si>
  <si>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</si>
  <si>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</si>
  <si>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</si>
  <si>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</si>
  <si>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</si>
  <si>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</si>
  <si>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</si>
  <si>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</si>
  <si>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</si>
  <si>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</si>
  <si>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</si>
  <si>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</si>
  <si>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</si>
  <si>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</si>
  <si>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</si>
  <si>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</si>
  <si>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</si>
  <si>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</si>
  <si>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</si>
  <si>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</si>
  <si>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</si>
  <si>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</si>
  <si>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</si>
  <si>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</si>
  <si>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</si>
  <si>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</si>
  <si>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</si>
  <si>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</si>
  <si>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</si>
  <si>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</si>
  <si>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</si>
  <si>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</si>
  <si>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</si>
  <si>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</si>
  <si>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</si>
  <si>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</si>
  <si>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</si>
  <si>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</si>
  <si>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</si>
  <si>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</si>
  <si>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</si>
  <si>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</si>
  <si>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</si>
  <si>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</si>
  <si>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</si>
  <si>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</si>
  <si>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</si>
  <si>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</si>
  <si>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</si>
  <si>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</si>
  <si>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</si>
  <si>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</si>
  <si>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</si>
  <si>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</si>
  <si>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</si>
  <si>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</si>
  <si>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</si>
  <si>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</si>
  <si>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</si>
  <si>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</si>
  <si>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</si>
  <si>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</si>
  <si>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</si>
  <si>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</si>
  <si>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</si>
  <si>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</si>
  <si>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</si>
  <si>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</si>
  <si>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</si>
  <si>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</si>
  <si>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</si>
  <si>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</si>
  <si>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</si>
  <si>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</si>
  <si>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</si>
  <si>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</si>
  <si>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</si>
  <si>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</si>
  <si>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</si>
  <si>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</si>
  <si>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</si>
  <si>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</si>
  <si>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</si>
  <si>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Дата на съставяне:  30.09.2018</t>
  </si>
  <si>
    <t>Дата  на съставяне: 30.09.2018</t>
  </si>
  <si>
    <t>Дата на съставяне:31.12.2018</t>
  </si>
  <si>
    <t>Дата на съставяне: 31.12.2018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</si>
</sst>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B4">
      <selection activeCell="H63" sqref="H6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>
        <v>43465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3881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3881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105</v>
      </c>
      <c r="D24" s="151">
        <v>88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3881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107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8299</v>
      </c>
      <c r="H27" s="154">
        <f>SUM(H28:H30)</f>
        <v>10046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8299</v>
      </c>
      <c r="H28" s="152">
        <v>10046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</v>
      </c>
      <c r="H31" s="152">
        <v>749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8335</v>
      </c>
      <c r="H33" s="154">
        <f>H27+H31+H32</f>
        <v>10795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42131</v>
      </c>
      <c r="D34" s="155">
        <f>SUM(D35:D38)</f>
        <v>40829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42131</v>
      </c>
      <c r="D35" s="151">
        <v>40829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52573</v>
      </c>
      <c r="H36" s="154">
        <f>H25+H17+H33</f>
        <v>54958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774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42131</v>
      </c>
      <c r="D45" s="155">
        <f>D34+D39+D44</f>
        <v>40829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8433</v>
      </c>
      <c r="D48" s="151">
        <v>13032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774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8433</v>
      </c>
      <c r="D51" s="155">
        <f>SUM(D47:D50)</f>
        <v>13032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</v>
      </c>
      <c r="D54" s="151">
        <v>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50680</v>
      </c>
      <c r="D55" s="155">
        <f>D19+D20+D21+D27+D32+D45+D51+D53+D54</f>
        <v>53972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774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</v>
      </c>
      <c r="H61" s="154">
        <f>SUM(H62:H68)</f>
        <v>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22</v>
      </c>
    </row>
    <row r="67" spans="1:8" ht="15">
      <c r="A67" s="235" t="s">
        <v>207</v>
      </c>
      <c r="B67" s="241" t="s">
        <v>208</v>
      </c>
      <c r="C67" s="151">
        <v>1925</v>
      </c>
      <c r="D67" s="151">
        <v>1655</v>
      </c>
      <c r="E67" s="237" t="s">
        <v>209</v>
      </c>
      <c r="F67" s="242" t="s">
        <v>210</v>
      </c>
      <c r="G67" s="152">
        <v>6</v>
      </c>
      <c r="H67" s="152">
        <v>6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>
        <v>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</v>
      </c>
      <c r="H71" s="161">
        <f>H59+H60+H61+H69+H70</f>
        <v>44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1925</v>
      </c>
      <c r="D75" s="155">
        <f>SUM(D67:D74)</f>
        <v>1801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</v>
      </c>
      <c r="H79" s="162">
        <f>H71+H74+H75+H76</f>
        <v>44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1932</v>
      </c>
      <c r="D93" s="155">
        <f>D64+D75+D84+D91+D92</f>
        <v>1804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52612</v>
      </c>
      <c r="D94" s="164">
        <f>D93+D55</f>
        <v>55776</v>
      </c>
      <c r="E94" s="449" t="s">
        <v>270</v>
      </c>
      <c r="F94" s="289" t="s">
        <v>271</v>
      </c>
      <c r="G94" s="165">
        <f>G36+G39+G55+G79</f>
        <v>52612</v>
      </c>
      <c r="H94" s="165">
        <f>H36+H39+H55+H79</f>
        <v>55776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A21" sqref="A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>
        <f>'справка №1-БАЛАНС'!E5</f>
        <v>43465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248</v>
      </c>
      <c r="D10" s="46">
        <v>227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15</v>
      </c>
      <c r="D11" s="46">
        <v>15</v>
      </c>
      <c r="E11" s="300" t="s">
        <v>293</v>
      </c>
      <c r="F11" s="549" t="s">
        <v>294</v>
      </c>
      <c r="G11" s="550">
        <v>421</v>
      </c>
      <c r="H11" s="550">
        <v>379</v>
      </c>
    </row>
    <row r="12" spans="1:8" ht="12">
      <c r="A12" s="298" t="s">
        <v>295</v>
      </c>
      <c r="B12" s="299" t="s">
        <v>296</v>
      </c>
      <c r="C12" s="46">
        <v>320</v>
      </c>
      <c r="D12" s="46">
        <v>326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35</v>
      </c>
      <c r="D13" s="46">
        <v>34</v>
      </c>
      <c r="E13" s="301" t="s">
        <v>51</v>
      </c>
      <c r="F13" s="551" t="s">
        <v>300</v>
      </c>
      <c r="G13" s="548">
        <f>SUM(G9:G12)</f>
        <v>421</v>
      </c>
      <c r="H13" s="548">
        <f>SUM(H9:H12)</f>
        <v>379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17</v>
      </c>
      <c r="D16" s="47">
        <v>63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641</v>
      </c>
      <c r="D19" s="49">
        <f>SUM(D9:D15)+D16</f>
        <v>673</v>
      </c>
      <c r="E19" s="304" t="s">
        <v>317</v>
      </c>
      <c r="F19" s="552" t="s">
        <v>318</v>
      </c>
      <c r="G19" s="550">
        <v>265</v>
      </c>
      <c r="H19" s="550">
        <v>327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734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14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265</v>
      </c>
      <c r="H24" s="548">
        <f>SUM(H19:H23)</f>
        <v>1061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</v>
      </c>
      <c r="D26" s="49">
        <f>SUM(D22:D25)</f>
        <v>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645</v>
      </c>
      <c r="D28" s="50">
        <f>D26+D19</f>
        <v>689</v>
      </c>
      <c r="E28" s="127" t="s">
        <v>339</v>
      </c>
      <c r="F28" s="554" t="s">
        <v>340</v>
      </c>
      <c r="G28" s="548">
        <f>G13+G15+G24</f>
        <v>686</v>
      </c>
      <c r="H28" s="548">
        <f>H13+H15+H24</f>
        <v>1440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41</v>
      </c>
      <c r="D30" s="50">
        <f>IF((H28-D28)&gt;0,H28-D28,0)</f>
        <v>751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645</v>
      </c>
      <c r="D33" s="49">
        <f>D28-D31+D32</f>
        <v>689</v>
      </c>
      <c r="E33" s="127" t="s">
        <v>353</v>
      </c>
      <c r="F33" s="554" t="s">
        <v>354</v>
      </c>
      <c r="G33" s="53">
        <f>G32-G31+G28</f>
        <v>686</v>
      </c>
      <c r="H33" s="53">
        <f>H32-H31+H28</f>
        <v>1440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41</v>
      </c>
      <c r="D34" s="50">
        <f>IF((H33-D33)&gt;0,H33-D33,0)</f>
        <v>751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>
        <v>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37</v>
      </c>
      <c r="D39" s="460">
        <f>+IF((H33-D33-D35)&gt;0,H33-D33-D35,0)</f>
        <v>749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37</v>
      </c>
      <c r="D41" s="52">
        <f>IF(H39=0,IF(D39-D40&gt;0,D39-D40+H40,0),IF(H39-H40&lt;0,H40-H39+D39,0))</f>
        <v>749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686</v>
      </c>
      <c r="D42" s="53">
        <f>D33+D35+D39</f>
        <v>1440</v>
      </c>
      <c r="E42" s="128" t="s">
        <v>380</v>
      </c>
      <c r="F42" s="129" t="s">
        <v>381</v>
      </c>
      <c r="G42" s="53">
        <f>G39+G33</f>
        <v>686</v>
      </c>
      <c r="H42" s="53">
        <f>H39+H33</f>
        <v>1440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43465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0">
      <pane xSplit="1" topLeftCell="C1" activePane="topRight" state="frozen"/>
      <selection pane="topLeft" activeCell="A1" sqref="A1"/>
      <selection pane="topRight" activeCell="A20" sqref="A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43465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506</v>
      </c>
      <c r="D10" s="54">
        <v>442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-341</v>
      </c>
      <c r="D11" s="54">
        <v>-336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-350</v>
      </c>
      <c r="D13" s="54">
        <v>-358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-228</v>
      </c>
      <c r="D20" s="55">
        <f>SUM(D10:D19)</f>
        <v>-288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39053</v>
      </c>
      <c r="D24" s="54">
        <v>-15500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-34779</v>
      </c>
      <c r="D25" s="54">
        <v>15234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319</v>
      </c>
      <c r="D26" s="54">
        <v>288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-1162</v>
      </c>
      <c r="D27" s="54">
        <v>-140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734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3431</v>
      </c>
      <c r="D32" s="55">
        <f>SUM(D22:D31)</f>
        <v>598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541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-774</v>
      </c>
      <c r="D37" s="54">
        <v>-420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>
        <v>-27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-2421</v>
      </c>
      <c r="D40" s="54">
        <v>-404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-3200</v>
      </c>
      <c r="D42" s="55">
        <f>SUM(D34:D41)</f>
        <v>-310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</v>
      </c>
      <c r="D44" s="132">
        <v>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>
        <v>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B1">
      <selection activeCell="D30" sqref="D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43465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10795</v>
      </c>
      <c r="J11" s="58">
        <f>'справка №1-БАЛАНС'!H29+'справка №1-БАЛАНС'!H32</f>
        <v>0</v>
      </c>
      <c r="K11" s="60"/>
      <c r="L11" s="344">
        <f>SUM(C11:K11)</f>
        <v>54958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10795</v>
      </c>
      <c r="J15" s="61">
        <f t="shared" si="2"/>
        <v>0</v>
      </c>
      <c r="K15" s="61">
        <f t="shared" si="2"/>
        <v>0</v>
      </c>
      <c r="L15" s="344">
        <f t="shared" si="1"/>
        <v>54958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36</v>
      </c>
      <c r="J16" s="345">
        <f>+'справка №1-БАЛАНС'!G32</f>
        <v>0</v>
      </c>
      <c r="K16" s="60"/>
      <c r="L16" s="344">
        <f t="shared" si="1"/>
        <v>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75</v>
      </c>
      <c r="G17" s="62">
        <f t="shared" si="3"/>
        <v>0</v>
      </c>
      <c r="H17" s="62">
        <f t="shared" si="3"/>
        <v>0</v>
      </c>
      <c r="I17" s="62">
        <f t="shared" si="3"/>
        <v>-2496</v>
      </c>
      <c r="J17" s="62">
        <f>J18+J19</f>
        <v>0</v>
      </c>
      <c r="K17" s="62">
        <f t="shared" si="3"/>
        <v>0</v>
      </c>
      <c r="L17" s="344">
        <f t="shared" si="1"/>
        <v>-2421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-2421</v>
      </c>
      <c r="J18" s="60"/>
      <c r="K18" s="60"/>
      <c r="L18" s="344">
        <f t="shared" si="1"/>
        <v>-2421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75</v>
      </c>
      <c r="G19" s="60"/>
      <c r="H19" s="60"/>
      <c r="I19" s="60">
        <v>-75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3881</v>
      </c>
      <c r="G29" s="59">
        <f t="shared" si="6"/>
        <v>0</v>
      </c>
      <c r="H29" s="59">
        <f t="shared" si="6"/>
        <v>0</v>
      </c>
      <c r="I29" s="59">
        <f t="shared" si="6"/>
        <v>8335</v>
      </c>
      <c r="J29" s="59">
        <f t="shared" si="6"/>
        <v>0</v>
      </c>
      <c r="K29" s="59">
        <f t="shared" si="6"/>
        <v>0</v>
      </c>
      <c r="L29" s="344">
        <f t="shared" si="1"/>
        <v>52573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3881</v>
      </c>
      <c r="G32" s="59">
        <f t="shared" si="7"/>
        <v>0</v>
      </c>
      <c r="H32" s="59">
        <f t="shared" si="7"/>
        <v>0</v>
      </c>
      <c r="I32" s="59">
        <f t="shared" si="7"/>
        <v>8335</v>
      </c>
      <c r="J32" s="59">
        <f t="shared" si="7"/>
        <v>0</v>
      </c>
      <c r="K32" s="59">
        <f t="shared" si="7"/>
        <v>0</v>
      </c>
      <c r="L32" s="344">
        <f t="shared" si="1"/>
        <v>52573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4">
      <selection activeCell="B8" sqref="B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597" t="s">
        <v>384</v>
      </c>
      <c r="B2" s="598"/>
      <c r="C2" s="599" t="str">
        <f>'справка №1-БАЛАНС'!E3</f>
        <v>БГ  АГРО 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43465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35</v>
      </c>
      <c r="E11" s="189">
        <v>5</v>
      </c>
      <c r="F11" s="189"/>
      <c r="G11" s="74">
        <f t="shared" si="2"/>
        <v>40</v>
      </c>
      <c r="H11" s="65"/>
      <c r="I11" s="65"/>
      <c r="J11" s="74">
        <f t="shared" si="3"/>
        <v>40</v>
      </c>
      <c r="K11" s="65">
        <v>33</v>
      </c>
      <c r="L11" s="65">
        <v>4</v>
      </c>
      <c r="M11" s="65"/>
      <c r="N11" s="74">
        <f t="shared" si="4"/>
        <v>37</v>
      </c>
      <c r="O11" s="65"/>
      <c r="P11" s="65"/>
      <c r="Q11" s="74">
        <f t="shared" si="0"/>
        <v>37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>
        <v>1</v>
      </c>
      <c r="F14" s="189"/>
      <c r="G14" s="74">
        <f t="shared" si="2"/>
        <v>19</v>
      </c>
      <c r="H14" s="65"/>
      <c r="I14" s="65"/>
      <c r="J14" s="74">
        <f t="shared" si="3"/>
        <v>19</v>
      </c>
      <c r="K14" s="65">
        <v>17</v>
      </c>
      <c r="L14" s="65"/>
      <c r="M14" s="65"/>
      <c r="N14" s="74">
        <f t="shared" si="4"/>
        <v>17</v>
      </c>
      <c r="O14" s="65"/>
      <c r="P14" s="65"/>
      <c r="Q14" s="74">
        <f t="shared" si="0"/>
        <v>17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53</v>
      </c>
      <c r="E17" s="194">
        <f>SUM(E9:E16)</f>
        <v>6</v>
      </c>
      <c r="F17" s="194">
        <f>SUM(F9:F16)</f>
        <v>0</v>
      </c>
      <c r="G17" s="74">
        <f t="shared" si="2"/>
        <v>59</v>
      </c>
      <c r="H17" s="75">
        <f>SUM(H9:H16)</f>
        <v>0</v>
      </c>
      <c r="I17" s="75">
        <f>SUM(I9:I16)</f>
        <v>0</v>
      </c>
      <c r="J17" s="74">
        <f t="shared" si="3"/>
        <v>59</v>
      </c>
      <c r="K17" s="75">
        <f>SUM(K9:K16)</f>
        <v>50</v>
      </c>
      <c r="L17" s="75">
        <f>SUM(L9:L16)</f>
        <v>4</v>
      </c>
      <c r="M17" s="75">
        <f>SUM(M9:M16)</f>
        <v>0</v>
      </c>
      <c r="N17" s="74">
        <f t="shared" si="4"/>
        <v>54</v>
      </c>
      <c r="O17" s="75">
        <f>SUM(O9:O16)</f>
        <v>0</v>
      </c>
      <c r="P17" s="75">
        <f>SUM(P9:P16)</f>
        <v>0</v>
      </c>
      <c r="Q17" s="74">
        <f t="shared" si="5"/>
        <v>54</v>
      </c>
      <c r="R17" s="74">
        <f t="shared" si="6"/>
        <v>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>
        <v>1</v>
      </c>
      <c r="F21" s="189"/>
      <c r="G21" s="74">
        <f t="shared" si="2"/>
        <v>2</v>
      </c>
      <c r="H21" s="65"/>
      <c r="I21" s="65"/>
      <c r="J21" s="74">
        <f t="shared" si="3"/>
        <v>2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99</v>
      </c>
      <c r="E22" s="189">
        <v>27</v>
      </c>
      <c r="F22" s="189"/>
      <c r="G22" s="74">
        <f t="shared" si="2"/>
        <v>126</v>
      </c>
      <c r="H22" s="65"/>
      <c r="I22" s="65"/>
      <c r="J22" s="74">
        <f t="shared" si="3"/>
        <v>126</v>
      </c>
      <c r="K22" s="65">
        <v>11</v>
      </c>
      <c r="L22" s="65">
        <v>10</v>
      </c>
      <c r="M22" s="65"/>
      <c r="N22" s="74">
        <f t="shared" si="4"/>
        <v>21</v>
      </c>
      <c r="O22" s="65"/>
      <c r="P22" s="65"/>
      <c r="Q22" s="74">
        <f t="shared" si="5"/>
        <v>21</v>
      </c>
      <c r="R22" s="74">
        <f t="shared" si="6"/>
        <v>105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</v>
      </c>
      <c r="E24" s="189"/>
      <c r="F24" s="189">
        <v>15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115</v>
      </c>
      <c r="E25" s="190">
        <f aca="true" t="shared" si="7" ref="E25:P25">SUM(E21:E24)</f>
        <v>28</v>
      </c>
      <c r="F25" s="190">
        <f t="shared" si="7"/>
        <v>15</v>
      </c>
      <c r="G25" s="67">
        <f t="shared" si="2"/>
        <v>128</v>
      </c>
      <c r="H25" s="66">
        <f t="shared" si="7"/>
        <v>0</v>
      </c>
      <c r="I25" s="66">
        <f t="shared" si="7"/>
        <v>0</v>
      </c>
      <c r="J25" s="67">
        <f t="shared" si="3"/>
        <v>128</v>
      </c>
      <c r="K25" s="66">
        <f t="shared" si="7"/>
        <v>11</v>
      </c>
      <c r="L25" s="66">
        <f t="shared" si="7"/>
        <v>11</v>
      </c>
      <c r="M25" s="66">
        <f t="shared" si="7"/>
        <v>0</v>
      </c>
      <c r="N25" s="67">
        <f t="shared" si="4"/>
        <v>22</v>
      </c>
      <c r="O25" s="66">
        <f t="shared" si="7"/>
        <v>0</v>
      </c>
      <c r="P25" s="66">
        <f t="shared" si="7"/>
        <v>0</v>
      </c>
      <c r="Q25" s="67">
        <f t="shared" si="5"/>
        <v>22</v>
      </c>
      <c r="R25" s="67">
        <f t="shared" si="6"/>
        <v>106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40829</v>
      </c>
      <c r="E27" s="192">
        <f aca="true" t="shared" si="8" ref="E27:P27">SUM(E28:E31)</f>
        <v>1302</v>
      </c>
      <c r="F27" s="192">
        <f t="shared" si="8"/>
        <v>0</v>
      </c>
      <c r="G27" s="71">
        <f t="shared" si="2"/>
        <v>42131</v>
      </c>
      <c r="H27" s="70">
        <f t="shared" si="8"/>
        <v>0</v>
      </c>
      <c r="I27" s="70">
        <f t="shared" si="8"/>
        <v>0</v>
      </c>
      <c r="J27" s="71">
        <f t="shared" si="3"/>
        <v>42131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40829</v>
      </c>
      <c r="E28" s="189">
        <v>1302</v>
      </c>
      <c r="F28" s="189"/>
      <c r="G28" s="74">
        <f t="shared" si="2"/>
        <v>42131</v>
      </c>
      <c r="H28" s="65"/>
      <c r="I28" s="65"/>
      <c r="J28" s="74">
        <f t="shared" si="3"/>
        <v>42131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40829</v>
      </c>
      <c r="E38" s="194">
        <f aca="true" t="shared" si="12" ref="E38:P38">E27+E32+E37</f>
        <v>1302</v>
      </c>
      <c r="F38" s="194">
        <f t="shared" si="12"/>
        <v>0</v>
      </c>
      <c r="G38" s="74">
        <f t="shared" si="2"/>
        <v>42131</v>
      </c>
      <c r="H38" s="75">
        <f t="shared" si="12"/>
        <v>0</v>
      </c>
      <c r="I38" s="75">
        <f t="shared" si="12"/>
        <v>0</v>
      </c>
      <c r="J38" s="74">
        <f t="shared" si="3"/>
        <v>42131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40997</v>
      </c>
      <c r="E40" s="438">
        <f>E17+E18+E19+E25+E38+E39</f>
        <v>1336</v>
      </c>
      <c r="F40" s="438">
        <f aca="true" t="shared" si="13" ref="F40:R40">F17+F18+F19+F25+F38+F39</f>
        <v>15</v>
      </c>
      <c r="G40" s="438">
        <f t="shared" si="13"/>
        <v>42318</v>
      </c>
      <c r="H40" s="438">
        <f t="shared" si="13"/>
        <v>0</v>
      </c>
      <c r="I40" s="438">
        <f t="shared" si="13"/>
        <v>0</v>
      </c>
      <c r="J40" s="438">
        <f t="shared" si="13"/>
        <v>42318</v>
      </c>
      <c r="K40" s="438">
        <f t="shared" si="13"/>
        <v>61</v>
      </c>
      <c r="L40" s="438">
        <f t="shared" si="13"/>
        <v>15</v>
      </c>
      <c r="M40" s="438">
        <f t="shared" si="13"/>
        <v>0</v>
      </c>
      <c r="N40" s="438">
        <f t="shared" si="13"/>
        <v>76</v>
      </c>
      <c r="O40" s="438">
        <f t="shared" si="13"/>
        <v>0</v>
      </c>
      <c r="P40" s="438">
        <f t="shared" si="13"/>
        <v>0</v>
      </c>
      <c r="Q40" s="438">
        <f t="shared" si="13"/>
        <v>76</v>
      </c>
      <c r="R40" s="438">
        <f t="shared" si="13"/>
        <v>42242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90" zoomScaleNormal="90" zoomScalePageLayoutView="0" workbookViewId="0" topLeftCell="A94">
      <selection activeCell="C77" sqref="C76:C7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43465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8433</v>
      </c>
      <c r="D11" s="119">
        <f>SUM(D12:D14)</f>
        <v>0</v>
      </c>
      <c r="E11" s="120">
        <f>SUM(E12:E14)</f>
        <v>8433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8433</v>
      </c>
      <c r="D12" s="108"/>
      <c r="E12" s="120">
        <f aca="true" t="shared" si="0" ref="E12:E42">C12-D12</f>
        <v>8433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8433</v>
      </c>
      <c r="D19" s="104">
        <f>D11+D15+D16</f>
        <v>0</v>
      </c>
      <c r="E19" s="118">
        <f>E11+E15+E16</f>
        <v>8433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</v>
      </c>
      <c r="D21" s="108"/>
      <c r="E21" s="120">
        <f t="shared" si="0"/>
        <v>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1925</v>
      </c>
      <c r="D24" s="119">
        <f>SUM(D25:D27)</f>
        <v>1925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1912</v>
      </c>
      <c r="D25" s="108">
        <v>1912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13</v>
      </c>
      <c r="D26" s="108">
        <v>13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1925</v>
      </c>
      <c r="D43" s="104">
        <f>D24+D28+D29+D31+D30+D32+D33+D38</f>
        <v>1925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10362</v>
      </c>
      <c r="D44" s="103">
        <f>D43+D21+D19+D9</f>
        <v>1925</v>
      </c>
      <c r="E44" s="118">
        <f>E43+E21+E19+E9</f>
        <v>8437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</v>
      </c>
      <c r="D85" s="104">
        <f>SUM(D86:D90)+D94</f>
        <v>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21</v>
      </c>
      <c r="D89" s="108">
        <v>21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39</v>
      </c>
      <c r="D96" s="104">
        <f>D85+D80+D75+D71+D95</f>
        <v>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39</v>
      </c>
      <c r="D97" s="104">
        <f>D96+D68+D66</f>
        <v>39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14" sqref="B1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>
        <f>'справка №1-БАЛАНС'!E5</f>
        <v>43465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56" sqref="A56:D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>
        <f>'справка №1-БАЛАНС'!E5</f>
        <v>43465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29373</v>
      </c>
      <c r="D13" s="441">
        <v>100</v>
      </c>
      <c r="E13" s="441"/>
      <c r="F13" s="443">
        <f aca="true" t="shared" si="0" ref="F13:F26">C13-E13</f>
        <v>29373</v>
      </c>
    </row>
    <row r="14" spans="1:6" ht="12.75">
      <c r="A14" s="36" t="s">
        <v>872</v>
      </c>
      <c r="B14" s="37"/>
      <c r="C14" s="441">
        <v>2864</v>
      </c>
      <c r="D14" s="441">
        <v>100</v>
      </c>
      <c r="E14" s="441"/>
      <c r="F14" s="443">
        <f t="shared" si="0"/>
        <v>2864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>
        <v>1420</v>
      </c>
      <c r="D17" s="441">
        <v>100</v>
      </c>
      <c r="E17" s="441"/>
      <c r="F17" s="443">
        <f t="shared" si="0"/>
        <v>1420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42131</v>
      </c>
      <c r="D27" s="429"/>
      <c r="E27" s="429">
        <f>SUM(E12:E26)</f>
        <v>0</v>
      </c>
      <c r="F27" s="442">
        <f>SUM(F12:F26)</f>
        <v>42131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42131</v>
      </c>
      <c r="D79" s="429"/>
      <c r="E79" s="429">
        <f>E78+E61+E44+E27</f>
        <v>0</v>
      </c>
      <c r="F79" s="442">
        <f>F78+F61+F44+F27</f>
        <v>42131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2018-10-26T08:17:49Z</cp:lastPrinted>
  <dcterms:created xsi:type="dcterms:W3CDTF">2000-06-29T12:02:40Z</dcterms:created>
  <dcterms:modified xsi:type="dcterms:W3CDTF">2019-01-29T10:26:24Z</dcterms:modified>
  <cp:category/>
  <cp:version/>
  <cp:contentType/>
  <cp:contentStatus/>
</cp:coreProperties>
</file>