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5430" windowWidth="19320" windowHeight="571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 fullCalcOnLoad="1"/>
</workbook>
</file>

<file path=xl/calcChain.xml><?xml version="1.0" encoding="utf-8"?>
<calcChain xmlns="http://schemas.openxmlformats.org/spreadsheetml/2006/main">
  <c r="G70" i="4" l="1"/>
  <c r="G67" i="4"/>
  <c r="G66" i="4"/>
  <c r="G45" i="4"/>
  <c r="G55" i="4"/>
  <c r="H70" i="4"/>
  <c r="AA3" i="1"/>
  <c r="B56" i="6"/>
  <c r="AA2" i="1"/>
  <c r="B54" i="6"/>
  <c r="AA1" i="1"/>
  <c r="H8" i="2"/>
  <c r="B40" i="7"/>
  <c r="B38" i="7"/>
  <c r="A2" i="14"/>
  <c r="E14" i="14"/>
  <c r="D14" i="14"/>
  <c r="E13" i="14"/>
  <c r="C15" i="14"/>
  <c r="C14" i="14"/>
  <c r="C13" i="14"/>
  <c r="C12" i="14"/>
  <c r="D12" i="14"/>
  <c r="E9" i="14"/>
  <c r="C8" i="14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E12" i="14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K31" i="7"/>
  <c r="H412" i="2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/>
  <c r="I18" i="7"/>
  <c r="H355" i="2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M17" i="7"/>
  <c r="H442" i="2"/>
  <c r="H438" i="2"/>
  <c r="J13" i="7"/>
  <c r="H372" i="2"/>
  <c r="I13" i="7"/>
  <c r="I17" i="7"/>
  <c r="H354" i="2"/>
  <c r="H350" i="2"/>
  <c r="G13" i="7"/>
  <c r="H306" i="2"/>
  <c r="F13" i="7"/>
  <c r="H284" i="2"/>
  <c r="E13" i="7"/>
  <c r="H262" i="2"/>
  <c r="D13" i="7"/>
  <c r="D17" i="7"/>
  <c r="H240" i="2"/>
  <c r="D43" i="6"/>
  <c r="C43" i="6"/>
  <c r="C21" i="6"/>
  <c r="C33" i="6"/>
  <c r="C44" i="6"/>
  <c r="H212" i="2"/>
  <c r="D33" i="6"/>
  <c r="H202" i="2"/>
  <c r="D21" i="6"/>
  <c r="H191" i="2"/>
  <c r="D38" i="5"/>
  <c r="C38" i="5"/>
  <c r="H149" i="2"/>
  <c r="D29" i="5"/>
  <c r="C29" i="5"/>
  <c r="H142" i="2"/>
  <c r="H27" i="5"/>
  <c r="G27" i="5"/>
  <c r="H169" i="2"/>
  <c r="D22" i="5"/>
  <c r="D31" i="5"/>
  <c r="C22" i="5"/>
  <c r="H137" i="2"/>
  <c r="H16" i="5"/>
  <c r="G16" i="5"/>
  <c r="D92" i="4"/>
  <c r="C9" i="14"/>
  <c r="D9" i="14"/>
  <c r="C92" i="4"/>
  <c r="C10" i="14"/>
  <c r="H69" i="2"/>
  <c r="D79" i="4"/>
  <c r="D85" i="4"/>
  <c r="C79" i="4"/>
  <c r="H58" i="2"/>
  <c r="D76" i="4"/>
  <c r="C76" i="4"/>
  <c r="H57" i="2"/>
  <c r="D65" i="4"/>
  <c r="C65" i="4"/>
  <c r="H48" i="2"/>
  <c r="H61" i="4"/>
  <c r="H71" i="4"/>
  <c r="H79" i="4"/>
  <c r="G61" i="4"/>
  <c r="H110" i="2"/>
  <c r="D52" i="4"/>
  <c r="C52" i="4"/>
  <c r="H38" i="2"/>
  <c r="H50" i="4"/>
  <c r="H56" i="4"/>
  <c r="G50" i="4"/>
  <c r="G56" i="4"/>
  <c r="H102" i="2"/>
  <c r="D40" i="4"/>
  <c r="C40" i="4"/>
  <c r="H27" i="2"/>
  <c r="D35" i="4"/>
  <c r="D46" i="4"/>
  <c r="C35" i="4"/>
  <c r="C46" i="4"/>
  <c r="D33" i="4"/>
  <c r="C33" i="4"/>
  <c r="H21" i="2"/>
  <c r="H28" i="4"/>
  <c r="H34" i="4"/>
  <c r="G28" i="4"/>
  <c r="G34" i="4"/>
  <c r="H93" i="2"/>
  <c r="D28" i="4"/>
  <c r="C28" i="4"/>
  <c r="H18" i="2"/>
  <c r="H22" i="4"/>
  <c r="H26" i="4"/>
  <c r="G22" i="4"/>
  <c r="G26" i="4"/>
  <c r="H86" i="2"/>
  <c r="D20" i="4"/>
  <c r="C20" i="4"/>
  <c r="H11" i="2"/>
  <c r="H18" i="4"/>
  <c r="C13" i="7"/>
  <c r="L13" i="7"/>
  <c r="H416" i="2"/>
  <c r="G18" i="4"/>
  <c r="H79" i="2"/>
  <c r="L14" i="7"/>
  <c r="H417" i="2"/>
  <c r="C85" i="4"/>
  <c r="H64" i="2"/>
  <c r="L26" i="7"/>
  <c r="H429" i="2"/>
  <c r="H17" i="7"/>
  <c r="H332" i="2"/>
  <c r="K17" i="7"/>
  <c r="H398" i="2"/>
  <c r="H31" i="7"/>
  <c r="H346" i="2"/>
  <c r="H34" i="7"/>
  <c r="H349" i="2"/>
  <c r="H87" i="2"/>
  <c r="E15" i="14"/>
  <c r="D15" i="14"/>
  <c r="H107" i="2"/>
  <c r="M31" i="7"/>
  <c r="G17" i="7"/>
  <c r="H310" i="2"/>
  <c r="H244" i="2"/>
  <c r="E17" i="7"/>
  <c r="H266" i="2"/>
  <c r="J17" i="7"/>
  <c r="H376" i="2"/>
  <c r="K34" i="7"/>
  <c r="H415" i="2"/>
  <c r="D13" i="14"/>
  <c r="A3" i="14"/>
  <c r="C75" i="2"/>
  <c r="C76" i="2"/>
  <c r="C79" i="2"/>
  <c r="C80" i="2"/>
  <c r="C83" i="2"/>
  <c r="C84" i="2"/>
  <c r="C87" i="2"/>
  <c r="C88" i="2"/>
  <c r="C91" i="2"/>
  <c r="C92" i="2"/>
  <c r="C95" i="2"/>
  <c r="C96" i="2"/>
  <c r="C99" i="2"/>
  <c r="C100" i="2"/>
  <c r="C103" i="2"/>
  <c r="C104" i="2"/>
  <c r="C107" i="2"/>
  <c r="C108" i="2"/>
  <c r="C111" i="2"/>
  <c r="C112" i="2"/>
  <c r="C115" i="2"/>
  <c r="C116" i="2"/>
  <c r="C119" i="2"/>
  <c r="C120" i="2"/>
  <c r="C123" i="2"/>
  <c r="C124" i="2"/>
  <c r="C128" i="2"/>
  <c r="C129" i="2"/>
  <c r="C132" i="2"/>
  <c r="C133" i="2"/>
  <c r="C136" i="2"/>
  <c r="C137" i="2"/>
  <c r="C140" i="2"/>
  <c r="C141" i="2"/>
  <c r="C144" i="2"/>
  <c r="C145" i="2"/>
  <c r="C148" i="2"/>
  <c r="C149" i="2"/>
  <c r="C152" i="2"/>
  <c r="C153" i="2"/>
  <c r="C156" i="2"/>
  <c r="C157" i="2"/>
  <c r="C160" i="2"/>
  <c r="C161" i="2"/>
  <c r="C164" i="2"/>
  <c r="C165" i="2"/>
  <c r="C168" i="2"/>
  <c r="C169" i="2"/>
  <c r="C172" i="2"/>
  <c r="C173" i="2"/>
  <c r="C176" i="2"/>
  <c r="C177" i="2"/>
  <c r="C72" i="2"/>
  <c r="C71" i="2"/>
  <c r="C68" i="2"/>
  <c r="C67" i="2"/>
  <c r="C64" i="2"/>
  <c r="C63" i="2"/>
  <c r="C60" i="2"/>
  <c r="C59" i="2"/>
  <c r="C56" i="2"/>
  <c r="C55" i="2"/>
  <c r="C52" i="2"/>
  <c r="C51" i="2"/>
  <c r="C48" i="2"/>
  <c r="C47" i="2"/>
  <c r="C44" i="2"/>
  <c r="C43" i="2"/>
  <c r="C40" i="2"/>
  <c r="C39" i="2"/>
  <c r="C36" i="2"/>
  <c r="C35" i="2"/>
  <c r="C32" i="2"/>
  <c r="C31" i="2"/>
  <c r="C28" i="2"/>
  <c r="C27" i="2"/>
  <c r="C24" i="2"/>
  <c r="C23" i="2"/>
  <c r="C20" i="2"/>
  <c r="C19" i="2"/>
  <c r="C16" i="2"/>
  <c r="C15" i="2"/>
  <c r="C12" i="2"/>
  <c r="C11" i="2"/>
  <c r="C8" i="2"/>
  <c r="C7" i="2"/>
  <c r="C4" i="2"/>
  <c r="C3" i="2"/>
  <c r="C459" i="2"/>
  <c r="C456" i="2"/>
  <c r="C448" i="2"/>
  <c r="C445" i="2"/>
  <c r="C437" i="2"/>
  <c r="C435" i="2"/>
  <c r="C426" i="2"/>
  <c r="C423" i="2"/>
  <c r="C414" i="2"/>
  <c r="C412" i="2"/>
  <c r="C403" i="2"/>
  <c r="C401" i="2"/>
  <c r="C392" i="2"/>
  <c r="C389" i="2"/>
  <c r="C382" i="2"/>
  <c r="C380" i="2"/>
  <c r="C374" i="2"/>
  <c r="C372" i="2"/>
  <c r="C366" i="2"/>
  <c r="C364" i="2"/>
  <c r="C357" i="2"/>
  <c r="C355" i="2"/>
  <c r="C349" i="2"/>
  <c r="C347" i="2"/>
  <c r="C341" i="2"/>
  <c r="C339" i="2"/>
  <c r="C332" i="2"/>
  <c r="C330" i="2"/>
  <c r="C324" i="2"/>
  <c r="C322" i="2"/>
  <c r="C316" i="2"/>
  <c r="C314" i="2"/>
  <c r="C307" i="2"/>
  <c r="C305" i="2"/>
  <c r="C299" i="2"/>
  <c r="C297" i="2"/>
  <c r="C291" i="2"/>
  <c r="C289" i="2"/>
  <c r="C282" i="2"/>
  <c r="C280" i="2"/>
  <c r="C274" i="2"/>
  <c r="C272" i="2"/>
  <c r="C266" i="2"/>
  <c r="C264" i="2"/>
  <c r="C258" i="2"/>
  <c r="C256" i="2"/>
  <c r="C250" i="2"/>
  <c r="C248" i="2"/>
  <c r="C242" i="2"/>
  <c r="C239" i="2"/>
  <c r="C233" i="2"/>
  <c r="C231" i="2"/>
  <c r="C225" i="2"/>
  <c r="C222" i="2"/>
  <c r="C215" i="2"/>
  <c r="C213" i="2"/>
  <c r="C206" i="2"/>
  <c r="C204" i="2"/>
  <c r="C198" i="2"/>
  <c r="C195" i="2"/>
  <c r="C189" i="2"/>
  <c r="C187" i="2"/>
  <c r="C181" i="2"/>
  <c r="A6" i="6"/>
  <c r="C455" i="2"/>
  <c r="C454" i="2"/>
  <c r="C449" i="2"/>
  <c r="C447" i="2"/>
  <c r="C443" i="2"/>
  <c r="C441" i="2"/>
  <c r="C436" i="2"/>
  <c r="C434" i="2"/>
  <c r="C430" i="2"/>
  <c r="C428" i="2"/>
  <c r="C427" i="2"/>
  <c r="C424" i="2"/>
  <c r="C422" i="2"/>
  <c r="C421" i="2"/>
  <c r="C418" i="2"/>
  <c r="C416" i="2"/>
  <c r="C415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/>
  <c r="F17" i="7"/>
  <c r="F31" i="7"/>
  <c r="H288" i="2"/>
  <c r="G31" i="7"/>
  <c r="G34" i="7"/>
  <c r="H327" i="2"/>
  <c r="H324" i="2"/>
  <c r="M34" i="7"/>
  <c r="H459" i="2"/>
  <c r="H456" i="2"/>
  <c r="H211" i="2"/>
  <c r="D44" i="6"/>
  <c r="D46" i="6"/>
  <c r="H31" i="5"/>
  <c r="C31" i="5"/>
  <c r="I31" i="7"/>
  <c r="I34" i="7"/>
  <c r="H371" i="2"/>
  <c r="G37" i="4"/>
  <c r="H94" i="2"/>
  <c r="D4" i="12"/>
  <c r="E7" i="14"/>
  <c r="H37" i="4"/>
  <c r="H95" i="4"/>
  <c r="D94" i="4"/>
  <c r="C94" i="4"/>
  <c r="H71" i="2"/>
  <c r="C56" i="4"/>
  <c r="H33" i="2"/>
  <c r="H22" i="2"/>
  <c r="H41" i="2"/>
  <c r="B52" i="5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6" i="5"/>
  <c r="C450" i="2"/>
  <c r="C440" i="2"/>
  <c r="C429" i="2"/>
  <c r="C417" i="2"/>
  <c r="C406" i="2"/>
  <c r="C395" i="2"/>
  <c r="C384" i="2"/>
  <c r="C376" i="2"/>
  <c r="C368" i="2"/>
  <c r="C360" i="2"/>
  <c r="C351" i="2"/>
  <c r="C343" i="2"/>
  <c r="C334" i="2"/>
  <c r="C326" i="2"/>
  <c r="C318" i="2"/>
  <c r="C309" i="2"/>
  <c r="C301" i="2"/>
  <c r="C293" i="2"/>
  <c r="C284" i="2"/>
  <c r="C276" i="2"/>
  <c r="C269" i="2"/>
  <c r="C260" i="2"/>
  <c r="C252" i="2"/>
  <c r="C244" i="2"/>
  <c r="C235" i="2"/>
  <c r="C227" i="2"/>
  <c r="C218" i="2"/>
  <c r="C208" i="2"/>
  <c r="C200" i="2"/>
  <c r="C191" i="2"/>
  <c r="C183" i="2"/>
  <c r="C457" i="2"/>
  <c r="C451" i="2"/>
  <c r="C444" i="2"/>
  <c r="C438" i="2"/>
  <c r="C431" i="2"/>
  <c r="C425" i="2"/>
  <c r="C419" i="2"/>
  <c r="C413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453" i="2"/>
  <c r="C442" i="2"/>
  <c r="C432" i="2"/>
  <c r="C420" i="2"/>
  <c r="C409" i="2"/>
  <c r="C398" i="2"/>
  <c r="C387" i="2"/>
  <c r="C378" i="2"/>
  <c r="C370" i="2"/>
  <c r="C362" i="2"/>
  <c r="C353" i="2"/>
  <c r="C345" i="2"/>
  <c r="C336" i="2"/>
  <c r="C328" i="2"/>
  <c r="C320" i="2"/>
  <c r="C312" i="2"/>
  <c r="C303" i="2"/>
  <c r="C295" i="2"/>
  <c r="C287" i="2"/>
  <c r="C278" i="2"/>
  <c r="C270" i="2"/>
  <c r="C262" i="2"/>
  <c r="C254" i="2"/>
  <c r="C246" i="2"/>
  <c r="C237" i="2"/>
  <c r="C229" i="2"/>
  <c r="C220" i="2"/>
  <c r="C211" i="2"/>
  <c r="C202" i="2"/>
  <c r="C193" i="2"/>
  <c r="C185" i="2"/>
  <c r="C458" i="2"/>
  <c r="C452" i="2"/>
  <c r="C446" i="2"/>
  <c r="C439" i="2"/>
  <c r="C433" i="2"/>
  <c r="B98" i="4"/>
  <c r="H33" i="5"/>
  <c r="D36" i="5"/>
  <c r="H302" i="2"/>
  <c r="F34" i="7"/>
  <c r="H305" i="2"/>
  <c r="D33" i="5"/>
  <c r="H36" i="5"/>
  <c r="E31" i="7"/>
  <c r="H368" i="2"/>
  <c r="D18" i="12"/>
  <c r="C17" i="7"/>
  <c r="G71" i="4"/>
  <c r="B50" i="5"/>
  <c r="C46" i="6"/>
  <c r="H218" i="2"/>
  <c r="D56" i="4"/>
  <c r="D95" i="4"/>
  <c r="D3" i="12"/>
  <c r="H161" i="2"/>
  <c r="G31" i="5"/>
  <c r="D15" i="12"/>
  <c r="L19" i="7"/>
  <c r="H422" i="2"/>
  <c r="D31" i="7"/>
  <c r="J31" i="7"/>
  <c r="L23" i="7"/>
  <c r="H426" i="2"/>
  <c r="C31" i="7"/>
  <c r="C95" i="4"/>
  <c r="H143" i="2"/>
  <c r="C36" i="5"/>
  <c r="H147" i="2"/>
  <c r="C7" i="14"/>
  <c r="D7" i="14"/>
  <c r="C11" i="14"/>
  <c r="D16" i="12"/>
  <c r="C6" i="14"/>
  <c r="J34" i="7"/>
  <c r="H393" i="2"/>
  <c r="H390" i="2"/>
  <c r="H214" i="2"/>
  <c r="E10" i="14"/>
  <c r="D10" i="14"/>
  <c r="D34" i="7"/>
  <c r="H261" i="2"/>
  <c r="H258" i="2"/>
  <c r="C33" i="5"/>
  <c r="H144" i="2"/>
  <c r="G33" i="5"/>
  <c r="H171" i="2"/>
  <c r="H170" i="2"/>
  <c r="G36" i="5"/>
  <c r="G79" i="4"/>
  <c r="H120" i="2"/>
  <c r="L31" i="7"/>
  <c r="H434" i="2"/>
  <c r="H236" i="2"/>
  <c r="C34" i="7"/>
  <c r="H222" i="2"/>
  <c r="L17" i="7"/>
  <c r="H420" i="2"/>
  <c r="D37" i="5"/>
  <c r="D42" i="5"/>
  <c r="E34" i="7"/>
  <c r="H283" i="2"/>
  <c r="H280" i="2"/>
  <c r="H37" i="5"/>
  <c r="H42" i="5"/>
  <c r="H72" i="2"/>
  <c r="D6" i="12"/>
  <c r="D8" i="12"/>
  <c r="C37" i="5"/>
  <c r="H174" i="2"/>
  <c r="C42" i="5"/>
  <c r="G37" i="5"/>
  <c r="D44" i="5"/>
  <c r="H45" i="5"/>
  <c r="H44" i="5"/>
  <c r="H239" i="2"/>
  <c r="L34" i="7"/>
  <c r="D45" i="5"/>
  <c r="H124" i="2"/>
  <c r="D12" i="12"/>
  <c r="D11" i="12"/>
  <c r="D13" i="12"/>
  <c r="D5" i="12"/>
  <c r="D10" i="12"/>
  <c r="G95" i="4"/>
  <c r="H125" i="2"/>
  <c r="E6" i="14"/>
  <c r="D6" i="14"/>
  <c r="H437" i="2"/>
  <c r="E11" i="14"/>
  <c r="D11" i="14"/>
  <c r="D21" i="12"/>
  <c r="H148" i="2"/>
  <c r="D19" i="12"/>
  <c r="D20" i="12"/>
  <c r="H175" i="2"/>
  <c r="G42" i="5"/>
  <c r="G44" i="5"/>
  <c r="H178" i="2"/>
  <c r="H153" i="2"/>
  <c r="C45" i="5"/>
  <c r="H156" i="2"/>
  <c r="H176" i="2"/>
  <c r="G45" i="5"/>
  <c r="H179" i="2"/>
  <c r="C44" i="5"/>
  <c r="D23" i="12"/>
  <c r="D22" i="12"/>
  <c r="D24" i="12"/>
  <c r="H155" i="2"/>
  <c r="E8" i="14"/>
  <c r="D8" i="14"/>
</calcChain>
</file>

<file path=xl/sharedStrings.xml><?xml version="1.0" encoding="utf-8"?>
<sst xmlns="http://schemas.openxmlformats.org/spreadsheetml/2006/main" count="1869" uniqueCount="665">
  <si>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</si>
  <si>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</si>
  <si>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</si>
  <si>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</si>
  <si>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</si>
  <si>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</si>
  <si>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</si>
  <si>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</si>
  <si>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</si>
  <si>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</si>
  <si>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</si>
  <si>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</si>
  <si>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</si>
  <si>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</si>
  <si>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</si>
  <si>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</si>
  <si>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</si>
  <si>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</si>
  <si>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</si>
  <si>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</si>
  <si>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</si>
  <si>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</si>
  <si>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</si>
  <si>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</si>
  <si>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</si>
  <si>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</si>
  <si>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</si>
  <si>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</si>
  <si>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</si>
  <si>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</si>
  <si>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</si>
  <si>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</si>
  <si>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</si>
  <si>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</si>
  <si>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</si>
  <si>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</si>
  <si>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</si>
  <si>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</si>
  <si>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</si>
  <si>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</si>
  <si>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</si>
  <si>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</si>
  <si>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</si>
  <si>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</si>
  <si>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</si>
  <si>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</si>
  <si>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</si>
  <si>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</si>
  <si>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</si>
  <si>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</si>
  <si>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</si>
  <si>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</si>
  <si>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</si>
  <si>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</si>
  <si>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</si>
  <si>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</si>
  <si>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</si>
  <si>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</si>
  <si>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</si>
  <si>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</si>
  <si>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</si>
  <si>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</si>
  <si>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</si>
  <si>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</si>
  <si>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</si>
  <si>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</si>
  <si>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</si>
  <si>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</si>
  <si>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</si>
  <si>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</si>
  <si>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</si>
  <si>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</si>
  <si>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</si>
  <si>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</si>
  <si>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</si>
  <si>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</si>
  <si>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</si>
  <si>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</si>
  <si>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</si>
  <si>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</si>
  <si>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</si>
  <si>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</si>
  <si>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</si>
  <si>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</si>
  <si>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</si>
  <si>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</si>
  <si>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</si>
  <si>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</si>
  <si>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</si>
  <si>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</si>
  <si>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</si>
  <si>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</si>
  <si>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</si>
  <si>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</si>
  <si>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</si>
  <si>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</si>
  <si>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</si>
  <si>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</si>
  <si>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</si>
  <si>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</si>
  <si>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</si>
  <si>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</si>
  <si>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</si>
  <si>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</si>
  <si>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</si>
  <si>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</si>
  <si>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</si>
  <si>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</si>
  <si>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</si>
  <si>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</si>
  <si>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</si>
  <si>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</si>
  <si>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</si>
  <si>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</si>
  <si>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</si>
  <si>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</si>
  <si>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</si>
  <si>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</si>
  <si>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</si>
  <si>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</si>
  <si>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</si>
  <si>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</si>
  <si>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</si>
  <si>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</si>
  <si>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</si>
  <si>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</si>
  <si>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</si>
  <si>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</si>
  <si>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</si>
  <si>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</si>
  <si>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</si>
  <si>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</si>
  <si>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</si>
  <si>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</si>
  <si>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</si>
  <si>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</si>
  <si>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</si>
  <si>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</si>
  <si>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</si>
  <si>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</si>
  <si>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</si>
  <si>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</si>
  <si>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</si>
  <si>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</si>
  <si>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</si>
  <si>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</si>
  <si>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</si>
  <si>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</si>
  <si>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</si>
  <si>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</si>
  <si>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</si>
  <si>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</si>
  <si>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</si>
  <si>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</si>
  <si>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</si>
  <si>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</si>
  <si>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</si>
  <si>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</si>
  <si>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</si>
  <si>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</si>
  <si>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</si>
  <si>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</si>
  <si>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</si>
  <si>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</si>
  <si>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</si>
  <si>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</si>
  <si>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</si>
  <si>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</si>
  <si>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</si>
  <si>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</si>
  <si>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</si>
  <si>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</si>
  <si>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</si>
  <si>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</si>
  <si>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</si>
  <si>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</si>
  <si>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</si>
  <si>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</si>
  <si>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</si>
  <si>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</si>
  <si>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</si>
  <si>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</si>
  <si>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</si>
  <si>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</si>
  <si>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</si>
  <si>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</si>
  <si>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</si>
  <si>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</si>
  <si>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</si>
  <si>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</si>
  <si>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</si>
  <si>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</si>
  <si>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</si>
  <si>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</si>
  <si>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</si>
  <si>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</si>
  <si>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</si>
  <si>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</si>
  <si>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</si>
  <si>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</si>
  <si>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</si>
  <si>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</si>
  <si>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</si>
  <si>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</si>
  <si>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</si>
  <si>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</si>
  <si>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</si>
  <si>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</si>
  <si>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</si>
  <si>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</si>
  <si>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</si>
  <si>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</si>
  <si>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</si>
  <si>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</si>
  <si>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</si>
  <si>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</si>
  <si>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</si>
  <si>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</si>
  <si>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</si>
  <si>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</si>
  <si>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</si>
  <si>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</si>
  <si>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</si>
  <si>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</si>
  <si>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</si>
  <si>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</si>
  <si>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</si>
  <si>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</si>
  <si>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</si>
  <si>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</si>
  <si>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</si>
  <si>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</si>
  <si>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</si>
  <si>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</si>
  <si>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</si>
  <si>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</si>
  <si>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</si>
  <si>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</si>
  <si>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</si>
  <si>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</si>
  <si>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</si>
  <si>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</si>
  <si>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</si>
  <si>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</si>
  <si>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</si>
  <si>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</si>
  <si>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</si>
  <si>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</si>
  <si>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</si>
  <si>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</si>
  <si>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</si>
  <si>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</si>
  <si>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</si>
  <si>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</si>
  <si>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</si>
  <si>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</si>
  <si>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</si>
  <si>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</si>
  <si>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</si>
  <si>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</si>
  <si>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</si>
  <si>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</si>
  <si>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</si>
  <si>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</si>
  <si>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</si>
  <si>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</si>
  <si>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</si>
  <si>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</si>
  <si>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</si>
  <si>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</si>
  <si>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</si>
  <si>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</si>
  <si>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</si>
  <si>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</si>
  <si>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</si>
  <si>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</si>
  <si>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</si>
  <si>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</si>
  <si>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</si>
  <si>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</si>
  <si>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</si>
  <si>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</si>
  <si>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</si>
  <si>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</si>
  <si>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</si>
  <si>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</si>
  <si>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</si>
  <si>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</si>
  <si>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</si>
  <si>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</si>
  <si>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</si>
  <si>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</si>
  <si>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</si>
  <si>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</si>
  <si>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</si>
  <si>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</si>
  <si>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</si>
  <si>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</si>
  <si>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</si>
  <si>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</si>
  <si>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</si>
  <si>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</si>
  <si>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</si>
  <si>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</si>
  <si>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</si>
  <si>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</si>
  <si>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</si>
  <si>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</si>
  <si>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</si>
  <si>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</si>
  <si>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</si>
  <si>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</si>
  <si>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</si>
  <si>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</si>
  <si>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</si>
  <si>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</si>
  <si>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</si>
  <si>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</si>
  <si>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</si>
  <si>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</si>
  <si>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</si>
  <si>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</si>
  <si>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</si>
  <si>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</si>
  <si>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</si>
  <si>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</si>
  <si>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</si>
  <si>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</si>
  <si>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</si>
  <si>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</si>
  <si>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</si>
  <si>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</si>
  <si>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</si>
  <si>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</si>
  <si>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</si>
  <si>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</si>
  <si>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</si>
  <si>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</si>
  <si>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</si>
  <si>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</si>
  <si>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</si>
  <si>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</si>
  <si>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</si>
  <si>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</si>
  <si>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</si>
  <si>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</si>
  <si>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</si>
  <si>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</si>
  <si>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</si>
  <si>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</si>
  <si>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</si>
  <si>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</si>
  <si>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</si>
  <si>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</si>
  <si>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</si>
  <si>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</si>
  <si>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</si>
  <si>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</si>
  <si>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</si>
  <si>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</si>
  <si>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</si>
  <si>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</si>
  <si>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</si>
  <si>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</si>
  <si>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</si>
  <si>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</si>
  <si>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</si>
  <si>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</si>
  <si>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</si>
  <si>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</si>
  <si>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</si>
  <si>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</si>
  <si>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</si>
  <si>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</si>
  <si>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</si>
  <si>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</si>
  <si>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</si>
  <si>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</si>
  <si>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</si>
  <si>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</si>
  <si>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</si>
  <si>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</si>
  <si>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</si>
  <si>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</si>
  <si>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</si>
  <si>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</si>
  <si>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</si>
  <si>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</si>
  <si>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</si>
  <si>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</si>
  <si>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</si>
  <si>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</si>
  <si>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</si>
  <si>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</si>
  <si>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</si>
  <si>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</si>
  <si>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</si>
  <si>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</si>
  <si>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</si>
  <si>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</si>
  <si>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</si>
  <si>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</si>
  <si>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</si>
  <si>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</si>
  <si>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</si>
  <si>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</si>
  <si>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</si>
  <si>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</si>
  <si>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</si>
  <si>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</si>
  <si>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</si>
  <si>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</si>
  <si>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</si>
  <si>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</si>
  <si>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</si>
  <si>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</si>
  <si>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</si>
  <si>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</si>
  <si>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</si>
  <si>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</si>
  <si>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</si>
  <si>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</si>
  <si>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</si>
  <si>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</si>
  <si>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</si>
  <si>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</si>
  <si>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</si>
  <si>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</si>
  <si>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</si>
  <si>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</si>
  <si>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</si>
  <si>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</si>
  <si>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</si>
  <si>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</si>
  <si>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</si>
  <si>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</si>
  <si>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</si>
  <si>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</si>
  <si>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</si>
  <si>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</si>
  <si>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</si>
  <si>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</si>
  <si>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</si>
  <si>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</si>
  <si>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</si>
  <si>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</si>
  <si>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</si>
  <si>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</si>
  <si>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</si>
  <si>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</si>
  <si>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</si>
  <si>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</si>
  <si>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</si>
  <si>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</si>
  <si>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</si>
  <si>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</si>
  <si>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</si>
  <si>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</si>
  <si>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</si>
  <si>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</si>
  <si>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</si>
  <si>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</si>
  <si>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</si>
  <si>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</si>
  <si>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</si>
  <si>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</si>
  <si>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</si>
  <si>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</si>
  <si>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</si>
  <si>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</si>
  <si>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</si>
  <si>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</si>
  <si>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</si>
  <si>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</si>
  <si>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</si>
  <si>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</si>
  <si>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</si>
  <si>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</si>
  <si>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</si>
  <si>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</si>
  <si>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</si>
  <si>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</si>
  <si>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</si>
  <si>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</si>
  <si>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</si>
  <si>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</si>
  <si>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</si>
  <si>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</si>
  <si>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</si>
  <si>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</si>
  <si>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</si>
  <si>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</si>
  <si>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</si>
  <si>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</si>
  <si>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</si>
  <si>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</si>
  <si>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</si>
  <si>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</si>
  <si>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</si>
  <si>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</si>
  <si>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</si>
  <si>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</si>
  <si>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</si>
  <si>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</si>
  <si>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</si>
  <si>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</si>
  <si>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</si>
  <si>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</si>
  <si>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</si>
  <si>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</si>
  <si>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</si>
  <si>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</si>
  <si>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</si>
  <si>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</si>
  <si>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</si>
  <si>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</si>
  <si>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</si>
  <si>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</si>
  <si>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</si>
  <si>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</si>
  <si>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</si>
  <si>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</si>
  <si>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</si>
  <si>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</si>
  <si>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</si>
  <si>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</si>
  <si>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</si>
  <si>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</si>
  <si>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</si>
  <si>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</si>
  <si>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</si>
  <si>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</si>
  <si>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</si>
  <si>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</si>
  <si>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</si>
  <si>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</si>
  <si>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</si>
  <si>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</si>
  <si>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</si>
  <si>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</si>
  <si>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</si>
  <si>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</si>
  <si>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</si>
  <si>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</si>
  <si>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</si>
  <si>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</si>
  <si>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</si>
  <si>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</si>
  <si>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</si>
  <si>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</si>
  <si>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</si>
  <si>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</si>
  <si>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</si>
  <si>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</si>
  <si>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</si>
  <si>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</si>
  <si>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</si>
  <si>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</si>
  <si>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</si>
  <si>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</si>
  <si>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</si>
  <si>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</si>
  <si>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</si>
  <si>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</si>
  <si>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</si>
  <si>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</si>
  <si>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</si>
  <si>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</si>
  <si>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</si>
  <si>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</si>
  <si>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</si>
  <si>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</si>
  <si>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</si>
  <si>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</si>
  <si>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</si>
  <si>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</si>
  <si>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</si>
  <si>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</si>
  <si>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</si>
  <si>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</si>
  <si>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</si>
  <si>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</si>
  <si>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</si>
  <si>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</si>
  <si>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</si>
  <si>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</si>
  <si>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</si>
  <si>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</si>
  <si>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</si>
  <si>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</si>
  <si>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</si>
  <si>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</si>
  <si>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</si>
  <si>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</si>
  <si>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</si>
  <si>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</si>
  <si>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</si>
  <si>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</si>
  <si>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</si>
  <si>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</si>
  <si>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</si>
  <si>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</si>
  <si>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</si>
  <si>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</si>
  <si>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</si>
  <si>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</si>
  <si>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</si>
  <si>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</si>
  <si>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</si>
  <si>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</si>
  <si>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</si>
  <si>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</si>
  <si>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</si>
  <si>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</si>
  <si>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</si>
  <si>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</si>
  <si>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</si>
  <si>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</si>
  <si>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</si>
  <si>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</si>
  <si>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</si>
  <si>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</si>
  <si>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</si>
  <si>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</si>
  <si>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</si>
  <si>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</si>
  <si>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</si>
  <si>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</si>
  <si>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</si>
  <si>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</si>
  <si>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</si>
  <si>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</si>
  <si>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</si>
  <si>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</si>
  <si>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</si>
  <si>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</si>
  <si>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</si>
  <si>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</si>
  <si>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</si>
  <si>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</si>
  <si>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</si>
  <si>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</si>
  <si>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</si>
  <si>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</si>
  <si>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</si>
  <si>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</si>
  <si>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</si>
  <si>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</si>
  <si>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</si>
  <si>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</si>
  <si>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</si>
  <si>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</si>
  <si>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</si>
  <si>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33а2 от Наредба № 2</t>
  </si>
  <si>
    <t>АЛКОМЕТ АД</t>
  </si>
  <si>
    <t>837066358</t>
  </si>
  <si>
    <t>Хюсеин Умут Индже, Хюсеин Йорюджю</t>
  </si>
  <si>
    <t>винаги заедно</t>
  </si>
  <si>
    <t>гр. Шумен 9700, Втора индустриална зона No 1</t>
  </si>
  <si>
    <t>054/858601</t>
  </si>
  <si>
    <t>054/858688</t>
  </si>
  <si>
    <t>legal@alcomet.eu</t>
  </si>
  <si>
    <t>www.alcomet.bg</t>
  </si>
  <si>
    <t>Венцислав Петров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</si>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</sst>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/yyyy\ &quot;г.&quot;;@"/>
    <numFmt numFmtId="17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51">
    <xf numFmtId="0" fontId="0" fillId="0" borderId="0" xfId="0"/>
    <xf numFmtId="0" fontId="2" fillId="0" borderId="1" xfId="10" applyFont="1" applyBorder="1" applyAlignment="1" applyProtection="1">
      <alignment horizontal="centerContinuous" vertical="center" wrapText="1"/>
    </xf>
    <xf numFmtId="0" fontId="3" fillId="0" borderId="2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 wrapText="1"/>
    </xf>
    <xf numFmtId="0" fontId="3" fillId="0" borderId="4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/>
    </xf>
    <xf numFmtId="0" fontId="2" fillId="0" borderId="4" xfId="10" applyFont="1" applyBorder="1" applyAlignment="1" applyProtection="1">
      <alignment horizontal="centerContinuous" vertical="center"/>
    </xf>
    <xf numFmtId="0" fontId="3" fillId="0" borderId="5" xfId="10" applyFont="1" applyBorder="1" applyAlignment="1" applyProtection="1">
      <alignment horizontal="right" vertical="center" wrapText="1"/>
    </xf>
    <xf numFmtId="0" fontId="3" fillId="0" borderId="1" xfId="10" applyFont="1" applyBorder="1" applyAlignment="1" applyProtection="1">
      <alignment horizontal="left" vertical="center" wrapText="1"/>
    </xf>
    <xf numFmtId="0" fontId="3" fillId="0" borderId="2" xfId="10" applyFont="1" applyBorder="1" applyAlignment="1" applyProtection="1">
      <alignment horizontal="left" vertical="center" wrapText="1"/>
    </xf>
    <xf numFmtId="0" fontId="3" fillId="0" borderId="5" xfId="1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6" applyFont="1" applyBorder="1" applyAlignment="1" applyProtection="1">
      <alignment horizontal="centerContinuous" vertical="center"/>
    </xf>
    <xf numFmtId="0" fontId="2" fillId="0" borderId="0" xfId="6" applyFont="1" applyBorder="1" applyAlignment="1" applyProtection="1">
      <alignment horizontal="center" vertical="center"/>
    </xf>
    <xf numFmtId="0" fontId="3" fillId="0" borderId="0" xfId="6" applyFont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 wrapText="1"/>
    </xf>
    <xf numFmtId="0" fontId="2" fillId="0" borderId="0" xfId="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 wrapText="1"/>
    </xf>
    <xf numFmtId="0" fontId="2" fillId="0" borderId="0" xfId="8" applyFont="1" applyBorder="1" applyAlignment="1" applyProtection="1">
      <alignment horizontal="center" vertical="center" wrapText="1"/>
    </xf>
    <xf numFmtId="0" fontId="3" fillId="0" borderId="0" xfId="8" applyFont="1" applyBorder="1" applyProtection="1"/>
    <xf numFmtId="0" fontId="3" fillId="0" borderId="0" xfId="8" applyFont="1" applyBorder="1" applyAlignment="1" applyProtection="1">
      <alignment wrapText="1"/>
    </xf>
    <xf numFmtId="0" fontId="5" fillId="0" borderId="0" xfId="8" applyFont="1" applyAlignment="1" applyProtection="1">
      <alignment horizontal="center"/>
    </xf>
    <xf numFmtId="0" fontId="3" fillId="0" borderId="0" xfId="6" applyFont="1" applyBorder="1" applyAlignment="1" applyProtection="1">
      <alignment horizontal="centerContinuous" vertical="center" wrapText="1"/>
    </xf>
    <xf numFmtId="0" fontId="2" fillId="0" borderId="0" xfId="6" applyFont="1" applyAlignment="1" applyProtection="1">
      <alignment vertical="center" wrapText="1"/>
    </xf>
    <xf numFmtId="0" fontId="2" fillId="0" borderId="0" xfId="6" applyFont="1" applyAlignment="1" applyProtection="1">
      <alignment horizontal="centerContinuous" vertical="center"/>
    </xf>
    <xf numFmtId="0" fontId="3" fillId="0" borderId="0" xfId="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6" applyFont="1" applyAlignment="1" applyProtection="1">
      <alignment vertical="top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vertical="center"/>
      <protection hidden="1"/>
    </xf>
    <xf numFmtId="0" fontId="3" fillId="0" borderId="0" xfId="6" applyFont="1" applyBorder="1" applyAlignment="1" applyProtection="1">
      <alignment horizontal="right" vertical="center"/>
      <protection hidden="1"/>
    </xf>
    <xf numFmtId="172" fontId="3" fillId="0" borderId="0" xfId="6" applyNumberFormat="1" applyFont="1" applyAlignment="1" applyProtection="1">
      <alignment horizontal="left" vertical="center"/>
    </xf>
    <xf numFmtId="0" fontId="2" fillId="0" borderId="0" xfId="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6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72" fontId="3" fillId="0" borderId="0" xfId="6" applyNumberFormat="1" applyFont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Alignment="1" applyProtection="1">
      <alignment horizontal="center"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7" xfId="6" applyFont="1" applyBorder="1" applyAlignment="1" applyProtection="1">
      <alignment horizontal="center" vertical="top" wrapText="1"/>
    </xf>
    <xf numFmtId="14" fontId="2" fillId="0" borderId="7" xfId="6" applyNumberFormat="1" applyFont="1" applyBorder="1" applyAlignment="1" applyProtection="1">
      <alignment horizontal="center" vertical="center" wrapText="1"/>
    </xf>
    <xf numFmtId="14" fontId="2" fillId="0" borderId="8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right" vertical="top" wrapText="1"/>
    </xf>
    <xf numFmtId="0" fontId="8" fillId="2" borderId="9" xfId="6" applyFont="1" applyFill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right" vertical="top" wrapText="1"/>
    </xf>
    <xf numFmtId="49" fontId="3" fillId="0" borderId="5" xfId="6" applyNumberFormat="1" applyFont="1" applyBorder="1" applyAlignment="1" applyProtection="1">
      <alignment horizontal="right" vertical="top" wrapText="1"/>
    </xf>
    <xf numFmtId="1" fontId="3" fillId="0" borderId="5" xfId="6" applyNumberFormat="1" applyFont="1" applyBorder="1" applyAlignment="1" applyProtection="1">
      <alignment horizontal="right" vertical="top" wrapText="1"/>
    </xf>
    <xf numFmtId="49" fontId="3" fillId="0" borderId="5" xfId="6" applyNumberFormat="1" applyFont="1" applyFill="1" applyBorder="1" applyAlignment="1" applyProtection="1">
      <alignment horizontal="right" vertical="top" wrapText="1"/>
    </xf>
    <xf numFmtId="1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Fill="1" applyBorder="1" applyAlignment="1" applyProtection="1">
      <alignment horizontal="right" vertical="top" wrapText="1"/>
    </xf>
    <xf numFmtId="1" fontId="3" fillId="0" borderId="0" xfId="6" applyNumberFormat="1" applyFont="1" applyAlignment="1" applyProtection="1">
      <alignment vertical="top"/>
    </xf>
    <xf numFmtId="1" fontId="2" fillId="0" borderId="5" xfId="6" applyNumberFormat="1" applyFont="1" applyBorder="1" applyAlignment="1" applyProtection="1">
      <alignment horizontal="right" vertical="top" wrapText="1"/>
    </xf>
    <xf numFmtId="0" fontId="7" fillId="2" borderId="9" xfId="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Protection="1"/>
    <xf numFmtId="0" fontId="2" fillId="0" borderId="0" xfId="9" applyFont="1" applyFill="1" applyAlignment="1" applyProtection="1">
      <alignment vertical="justify" wrapText="1"/>
    </xf>
    <xf numFmtId="0" fontId="2" fillId="0" borderId="0" xfId="6" applyFont="1" applyFill="1" applyBorder="1" applyAlignment="1" applyProtection="1">
      <alignment horizontal="left" vertical="justify" wrapText="1"/>
    </xf>
    <xf numFmtId="0" fontId="3" fillId="0" borderId="0" xfId="6" applyFont="1" applyFill="1" applyAlignment="1" applyProtection="1">
      <alignment horizontal="left" vertical="justify"/>
    </xf>
    <xf numFmtId="0" fontId="2" fillId="0" borderId="0" xfId="9" applyFont="1" applyFill="1" applyBorder="1" applyAlignment="1" applyProtection="1">
      <alignment horizontal="left" vertical="justify" wrapText="1"/>
    </xf>
    <xf numFmtId="3" fontId="3" fillId="0" borderId="0" xfId="9" applyNumberFormat="1" applyFont="1" applyBorder="1" applyProtection="1"/>
    <xf numFmtId="0" fontId="3" fillId="0" borderId="0" xfId="9" applyFont="1" applyProtection="1"/>
    <xf numFmtId="3" fontId="3" fillId="0" borderId="5" xfId="9" applyNumberFormat="1" applyFont="1" applyBorder="1" applyAlignment="1" applyProtection="1">
      <alignment vertical="center"/>
    </xf>
    <xf numFmtId="0" fontId="3" fillId="0" borderId="0" xfId="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7" applyFont="1" applyAlignment="1" applyProtection="1">
      <alignment wrapText="1"/>
    </xf>
    <xf numFmtId="0" fontId="3" fillId="0" borderId="0" xfId="6" applyFont="1" applyFill="1" applyAlignment="1" applyProtection="1">
      <alignment vertical="top"/>
    </xf>
    <xf numFmtId="0" fontId="3" fillId="0" borderId="0" xfId="7" applyFont="1" applyAlignment="1" applyProtection="1">
      <alignment horizontal="centerContinuous" wrapText="1"/>
    </xf>
    <xf numFmtId="0" fontId="2" fillId="0" borderId="0" xfId="6" applyFont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center" wrapText="1"/>
    </xf>
    <xf numFmtId="0" fontId="3" fillId="0" borderId="0" xfId="7" applyFont="1" applyBorder="1" applyAlignment="1" applyProtection="1">
      <alignment wrapText="1"/>
    </xf>
    <xf numFmtId="49" fontId="3" fillId="0" borderId="5" xfId="7" applyNumberFormat="1" applyFont="1" applyBorder="1" applyAlignment="1" applyProtection="1">
      <alignment horizontal="center" wrapText="1"/>
    </xf>
    <xf numFmtId="1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Alignment="1" applyProtection="1">
      <alignment wrapText="1"/>
    </xf>
    <xf numFmtId="49" fontId="3" fillId="0" borderId="5" xfId="7" applyNumberFormat="1" applyFont="1" applyFill="1" applyBorder="1" applyAlignment="1" applyProtection="1">
      <alignment horizontal="center" wrapText="1"/>
    </xf>
    <xf numFmtId="49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Fill="1" applyBorder="1" applyAlignment="1" applyProtection="1">
      <alignment wrapText="1"/>
    </xf>
    <xf numFmtId="0" fontId="3" fillId="0" borderId="0" xfId="7" applyFont="1" applyFill="1" applyAlignment="1" applyProtection="1">
      <alignment wrapText="1"/>
    </xf>
    <xf numFmtId="172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vertical="center" wrapText="1"/>
    </xf>
    <xf numFmtId="3" fontId="3" fillId="0" borderId="5" xfId="8" applyNumberFormat="1" applyFont="1" applyFill="1" applyBorder="1" applyAlignment="1" applyProtection="1">
      <alignment vertical="center"/>
    </xf>
    <xf numFmtId="0" fontId="3" fillId="0" borderId="5" xfId="8" applyFont="1" applyBorder="1" applyAlignment="1" applyProtection="1">
      <alignment vertical="center" wrapText="1"/>
    </xf>
    <xf numFmtId="3" fontId="3" fillId="0" borderId="5" xfId="8" applyNumberFormat="1" applyFont="1" applyBorder="1" applyAlignment="1" applyProtection="1">
      <alignment horizontal="center" vertical="center"/>
    </xf>
    <xf numFmtId="0" fontId="3" fillId="0" borderId="0" xfId="8" applyFont="1" applyProtection="1"/>
    <xf numFmtId="3" fontId="9" fillId="0" borderId="5" xfId="8" applyNumberFormat="1" applyFont="1" applyBorder="1" applyAlignment="1" applyProtection="1">
      <alignment horizontal="center" vertical="center"/>
    </xf>
    <xf numFmtId="3" fontId="3" fillId="0" borderId="5" xfId="8" applyNumberFormat="1" applyFont="1" applyBorder="1" applyAlignment="1" applyProtection="1">
      <alignment vertical="center"/>
    </xf>
    <xf numFmtId="0" fontId="3" fillId="0" borderId="9" xfId="8" applyFont="1" applyBorder="1" applyAlignment="1" applyProtection="1">
      <alignment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8" fillId="2" borderId="9" xfId="6" applyFont="1" applyFill="1" applyBorder="1" applyAlignment="1" applyProtection="1">
      <alignment vertical="top"/>
    </xf>
    <xf numFmtId="1" fontId="8" fillId="2" borderId="9" xfId="6" applyNumberFormat="1" applyFont="1" applyFill="1" applyBorder="1" applyAlignment="1" applyProtection="1">
      <alignment vertical="top" wrapText="1"/>
    </xf>
    <xf numFmtId="1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 wrapText="1"/>
    </xf>
    <xf numFmtId="0" fontId="8" fillId="2" borderId="9" xfId="5" applyFont="1" applyFill="1" applyBorder="1" applyAlignment="1" applyProtection="1">
      <alignment vertical="top"/>
    </xf>
    <xf numFmtId="1" fontId="7" fillId="2" borderId="9" xfId="6" applyNumberFormat="1" applyFont="1" applyFill="1" applyBorder="1" applyAlignment="1" applyProtection="1">
      <alignment vertical="top" wrapText="1"/>
    </xf>
    <xf numFmtId="49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/>
    </xf>
    <xf numFmtId="49" fontId="2" fillId="0" borderId="11" xfId="6" applyNumberFormat="1" applyFont="1" applyFill="1" applyBorder="1" applyAlignment="1" applyProtection="1">
      <alignment horizontal="right" vertical="top" wrapText="1"/>
    </xf>
    <xf numFmtId="0" fontId="7" fillId="2" borderId="6" xfId="6" applyFont="1" applyFill="1" applyBorder="1" applyAlignment="1" applyProtection="1">
      <alignment vertical="top" wrapText="1"/>
    </xf>
    <xf numFmtId="49" fontId="3" fillId="0" borderId="7" xfId="6" applyNumberFormat="1" applyFont="1" applyFill="1" applyBorder="1" applyAlignment="1" applyProtection="1">
      <alignment horizontal="right" vertical="top" wrapText="1"/>
    </xf>
    <xf numFmtId="1" fontId="2" fillId="0" borderId="11" xfId="6" applyNumberFormat="1" applyFont="1" applyBorder="1" applyAlignment="1" applyProtection="1">
      <alignment horizontal="right" vertical="top" wrapText="1"/>
    </xf>
    <xf numFmtId="1" fontId="2" fillId="0" borderId="7" xfId="6" applyNumberFormat="1" applyFont="1" applyBorder="1" applyAlignment="1" applyProtection="1">
      <alignment horizontal="right" vertical="top" wrapText="1"/>
    </xf>
    <xf numFmtId="0" fontId="8" fillId="2" borderId="12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7" fillId="2" borderId="6" xfId="6" applyNumberFormat="1" applyFont="1" applyFill="1" applyBorder="1" applyAlignment="1" applyProtection="1">
      <alignment vertical="top" wrapText="1"/>
    </xf>
    <xf numFmtId="0" fontId="8" fillId="2" borderId="12" xfId="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2" xfId="6" applyFont="1" applyBorder="1" applyAlignment="1" applyProtection="1">
      <alignment horizontal="center" vertical="center" wrapText="1"/>
    </xf>
    <xf numFmtId="0" fontId="2" fillId="0" borderId="11" xfId="6" applyFont="1" applyBorder="1" applyAlignment="1" applyProtection="1">
      <alignment horizontal="center" vertical="top" wrapText="1"/>
    </xf>
    <xf numFmtId="0" fontId="2" fillId="0" borderId="13" xfId="6" applyFont="1" applyBorder="1" applyAlignment="1" applyProtection="1">
      <alignment horizontal="center" vertical="top" wrapText="1"/>
    </xf>
    <xf numFmtId="0" fontId="7" fillId="2" borderId="6" xfId="6" applyFont="1" applyFill="1" applyBorder="1" applyAlignment="1" applyProtection="1">
      <alignment horizontal="left" vertical="top" wrapText="1"/>
    </xf>
    <xf numFmtId="49" fontId="2" fillId="0" borderId="7" xfId="6" applyNumberFormat="1" applyFont="1" applyBorder="1" applyAlignment="1" applyProtection="1">
      <alignment horizontal="right" vertical="top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49" fontId="2" fillId="3" borderId="7" xfId="6" applyNumberFormat="1" applyFont="1" applyFill="1" applyBorder="1" applyAlignment="1" applyProtection="1">
      <alignment horizontal="right" vertical="top" wrapText="1"/>
    </xf>
    <xf numFmtId="49" fontId="2" fillId="0" borderId="11" xfId="6" applyNumberFormat="1" applyFont="1" applyBorder="1" applyAlignment="1" applyProtection="1">
      <alignment horizontal="right" vertical="top" wrapText="1"/>
    </xf>
    <xf numFmtId="1" fontId="8" fillId="2" borderId="12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7" fillId="2" borderId="14" xfId="6" applyNumberFormat="1" applyFont="1" applyFill="1" applyBorder="1" applyAlignment="1" applyProtection="1">
      <alignment vertical="center" wrapText="1"/>
    </xf>
    <xf numFmtId="0" fontId="2" fillId="0" borderId="6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horizontal="center" vertical="center" wrapText="1"/>
    </xf>
    <xf numFmtId="0" fontId="2" fillId="0" borderId="8" xfId="8" applyFont="1" applyBorder="1" applyAlignment="1" applyProtection="1">
      <alignment horizontal="center" vertical="center" wrapText="1"/>
    </xf>
    <xf numFmtId="0" fontId="2" fillId="0" borderId="9" xfId="8" applyFont="1" applyBorder="1" applyAlignment="1" applyProtection="1">
      <alignment vertical="center" wrapText="1"/>
    </xf>
    <xf numFmtId="0" fontId="9" fillId="0" borderId="9" xfId="8" applyFont="1" applyBorder="1" applyAlignment="1" applyProtection="1">
      <alignment vertical="center" wrapText="1"/>
    </xf>
    <xf numFmtId="0" fontId="3" fillId="0" borderId="9" xfId="8" applyFont="1" applyBorder="1" applyAlignment="1" applyProtection="1">
      <alignment horizontal="left" vertical="center" wrapText="1"/>
    </xf>
    <xf numFmtId="0" fontId="9" fillId="0" borderId="9" xfId="8" applyFont="1" applyBorder="1" applyAlignment="1" applyProtection="1">
      <alignment horizontal="right" vertical="center" wrapText="1"/>
    </xf>
    <xf numFmtId="0" fontId="3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horizontal="center" vertical="center" wrapText="1"/>
    </xf>
    <xf numFmtId="0" fontId="9" fillId="0" borderId="9" xfId="8" applyFont="1" applyBorder="1" applyAlignment="1" applyProtection="1">
      <alignment horizontal="left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3" fillId="0" borderId="10" xfId="8" applyNumberFormat="1" applyFont="1" applyFill="1" applyBorder="1" applyAlignment="1" applyProtection="1">
      <alignment vertical="center"/>
    </xf>
    <xf numFmtId="3" fontId="3" fillId="0" borderId="10" xfId="8" applyNumberFormat="1" applyFont="1" applyBorder="1" applyAlignment="1" applyProtection="1">
      <alignment vertical="center"/>
    </xf>
    <xf numFmtId="3" fontId="2" fillId="0" borderId="10" xfId="8" applyNumberFormat="1" applyFont="1" applyFill="1" applyBorder="1" applyAlignment="1" applyProtection="1">
      <alignment vertical="center"/>
    </xf>
    <xf numFmtId="0" fontId="3" fillId="0" borderId="9" xfId="8" applyFont="1" applyFill="1" applyBorder="1" applyAlignment="1" applyProtection="1">
      <alignment vertical="center" wrapText="1"/>
    </xf>
    <xf numFmtId="0" fontId="10" fillId="0" borderId="9" xfId="8" applyFont="1" applyBorder="1" applyAlignment="1" applyProtection="1">
      <alignment vertical="center" wrapText="1"/>
    </xf>
    <xf numFmtId="0" fontId="7" fillId="0" borderId="9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6" xfId="8" applyFont="1" applyBorder="1" applyAlignment="1" applyProtection="1">
      <alignment vertical="center" wrapText="1"/>
    </xf>
    <xf numFmtId="0" fontId="2" fillId="0" borderId="7" xfId="8" applyFont="1" applyBorder="1" applyAlignment="1" applyProtection="1">
      <alignment vertical="center" wrapText="1"/>
    </xf>
    <xf numFmtId="3" fontId="2" fillId="0" borderId="7" xfId="8" applyNumberFormat="1" applyFont="1" applyBorder="1" applyAlignment="1" applyProtection="1">
      <alignment vertical="center"/>
    </xf>
    <xf numFmtId="3" fontId="2" fillId="0" borderId="8" xfId="8" applyNumberFormat="1" applyFont="1" applyBorder="1" applyAlignment="1" applyProtection="1">
      <alignment vertical="center"/>
    </xf>
    <xf numFmtId="0" fontId="9" fillId="0" borderId="12" xfId="8" applyFont="1" applyBorder="1" applyAlignment="1" applyProtection="1">
      <alignment horizontal="right" vertical="center" wrapText="1"/>
    </xf>
    <xf numFmtId="0" fontId="9" fillId="0" borderId="11" xfId="8" applyFont="1" applyBorder="1" applyAlignment="1" applyProtection="1">
      <alignment horizontal="center" vertical="center" wrapText="1"/>
    </xf>
    <xf numFmtId="0" fontId="3" fillId="0" borderId="12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left" vertical="center" wrapText="1"/>
    </xf>
    <xf numFmtId="3" fontId="3" fillId="0" borderId="11" xfId="8" applyNumberFormat="1" applyFont="1" applyBorder="1" applyAlignment="1" applyProtection="1">
      <alignment vertical="center"/>
    </xf>
    <xf numFmtId="3" fontId="3" fillId="0" borderId="13" xfId="8" applyNumberFormat="1" applyFont="1" applyBorder="1" applyAlignment="1" applyProtection="1">
      <alignment vertical="center"/>
    </xf>
    <xf numFmtId="0" fontId="2" fillId="0" borderId="6" xfId="8" applyFont="1" applyBorder="1" applyAlignment="1" applyProtection="1">
      <alignment horizontal="left" vertical="center" wrapText="1"/>
    </xf>
    <xf numFmtId="0" fontId="2" fillId="0" borderId="12" xfId="8" applyFont="1" applyBorder="1" applyAlignment="1" applyProtection="1">
      <alignment vertical="center" wrapText="1"/>
    </xf>
    <xf numFmtId="0" fontId="3" fillId="0" borderId="7" xfId="8" applyFont="1" applyBorder="1" applyAlignment="1" applyProtection="1">
      <alignment vertical="center" wrapText="1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3" fillId="0" borderId="11" xfId="8" applyFont="1" applyBorder="1" applyAlignment="1" applyProtection="1">
      <alignment vertical="center" wrapText="1"/>
    </xf>
    <xf numFmtId="0" fontId="9" fillId="0" borderId="7" xfId="8" applyFont="1" applyBorder="1" applyAlignment="1" applyProtection="1">
      <alignment horizontal="center" vertical="center" wrapText="1"/>
    </xf>
    <xf numFmtId="3" fontId="2" fillId="0" borderId="11" xfId="8" applyNumberFormat="1" applyFont="1" applyBorder="1" applyAlignment="1" applyProtection="1">
      <alignment vertical="center"/>
    </xf>
    <xf numFmtId="3" fontId="2" fillId="0" borderId="13" xfId="8" applyNumberFormat="1" applyFont="1" applyBorder="1" applyAlignment="1" applyProtection="1">
      <alignment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14" xfId="8" applyFont="1" applyBorder="1" applyAlignment="1" applyProtection="1">
      <alignment horizontal="left" vertical="center" wrapText="1"/>
    </xf>
    <xf numFmtId="0" fontId="2" fillId="0" borderId="15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7" xfId="7" applyFont="1" applyBorder="1" applyAlignment="1" applyProtection="1">
      <alignment horizontal="center" vertical="center" wrapText="1"/>
    </xf>
    <xf numFmtId="14" fontId="2" fillId="0" borderId="7" xfId="7" applyNumberFormat="1" applyFont="1" applyFill="1" applyBorder="1" applyAlignment="1" applyProtection="1">
      <alignment horizontal="center" vertical="center" wrapText="1"/>
    </xf>
    <xf numFmtId="14" fontId="2" fillId="0" borderId="8" xfId="7" applyNumberFormat="1" applyFont="1" applyFill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wrapText="1"/>
    </xf>
    <xf numFmtId="0" fontId="3" fillId="0" borderId="9" xfId="7" applyFont="1" applyFill="1" applyBorder="1" applyAlignment="1" applyProtection="1">
      <alignment wrapText="1"/>
    </xf>
    <xf numFmtId="0" fontId="3" fillId="0" borderId="16" xfId="7" applyFont="1" applyBorder="1" applyAlignment="1" applyProtection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 applyProtection="1">
      <alignment horizontal="center" vertical="center" wrapText="1"/>
    </xf>
    <xf numFmtId="0" fontId="2" fillId="0" borderId="11" xfId="7" applyFont="1" applyBorder="1" applyAlignment="1" applyProtection="1">
      <alignment horizontal="center" vertical="center" wrapText="1"/>
    </xf>
    <xf numFmtId="49" fontId="2" fillId="0" borderId="11" xfId="7" applyNumberFormat="1" applyFont="1" applyFill="1" applyBorder="1" applyAlignment="1" applyProtection="1">
      <alignment horizontal="center" vertical="center" wrapText="1"/>
    </xf>
    <xf numFmtId="49" fontId="2" fillId="0" borderId="13" xfId="7" applyNumberFormat="1" applyFont="1" applyFill="1" applyBorder="1" applyAlignment="1" applyProtection="1">
      <alignment horizontal="center" vertical="center" wrapText="1"/>
    </xf>
    <xf numFmtId="0" fontId="9" fillId="0" borderId="18" xfId="7" applyFont="1" applyBorder="1" applyAlignment="1" applyProtection="1">
      <alignment wrapText="1"/>
    </xf>
    <xf numFmtId="49" fontId="9" fillId="0" borderId="19" xfId="7" applyNumberFormat="1" applyFont="1" applyBorder="1" applyAlignment="1" applyProtection="1">
      <alignment horizontal="center" wrapText="1"/>
    </xf>
    <xf numFmtId="0" fontId="9" fillId="0" borderId="6" xfId="7" applyFont="1" applyBorder="1" applyAlignment="1" applyProtection="1">
      <alignment wrapText="1"/>
    </xf>
    <xf numFmtId="49" fontId="9" fillId="0" borderId="7" xfId="7" applyNumberFormat="1" applyFont="1" applyBorder="1" applyAlignment="1" applyProtection="1">
      <alignment wrapText="1"/>
    </xf>
    <xf numFmtId="3" fontId="3" fillId="0" borderId="7" xfId="7" applyNumberFormat="1" applyFont="1" applyFill="1" applyBorder="1" applyAlignment="1" applyProtection="1">
      <alignment wrapText="1"/>
    </xf>
    <xf numFmtId="3" fontId="3" fillId="0" borderId="8" xfId="7" applyNumberFormat="1" applyFont="1" applyFill="1" applyBorder="1" applyAlignment="1" applyProtection="1">
      <alignment wrapText="1"/>
    </xf>
    <xf numFmtId="0" fontId="2" fillId="0" borderId="16" xfId="7" applyFont="1" applyBorder="1" applyAlignment="1" applyProtection="1">
      <alignment horizontal="right" wrapText="1"/>
    </xf>
    <xf numFmtId="49" fontId="2" fillId="0" borderId="17" xfId="7" applyNumberFormat="1" applyFont="1" applyBorder="1" applyAlignment="1" applyProtection="1">
      <alignment horizontal="center" wrapText="1"/>
    </xf>
    <xf numFmtId="49" fontId="9" fillId="0" borderId="7" xfId="7" applyNumberFormat="1" applyFont="1" applyBorder="1" applyAlignment="1" applyProtection="1">
      <alignment horizontal="center" wrapText="1"/>
    </xf>
    <xf numFmtId="0" fontId="2" fillId="0" borderId="12" xfId="7" applyFont="1" applyBorder="1" applyAlignment="1" applyProtection="1">
      <alignment horizontal="right" wrapText="1"/>
    </xf>
    <xf numFmtId="49" fontId="2" fillId="0" borderId="11" xfId="7" applyNumberFormat="1" applyFont="1" applyBorder="1" applyAlignment="1" applyProtection="1">
      <alignment horizontal="center" wrapText="1"/>
    </xf>
    <xf numFmtId="3" fontId="3" fillId="4" borderId="19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 applyProtection="1">
      <alignment wrapText="1"/>
    </xf>
    <xf numFmtId="49" fontId="2" fillId="0" borderId="15" xfId="7" applyNumberFormat="1" applyFont="1" applyBorder="1" applyAlignment="1" applyProtection="1">
      <alignment horizontal="center" wrapText="1"/>
    </xf>
    <xf numFmtId="0" fontId="9" fillId="0" borderId="20" xfId="7" applyFont="1" applyBorder="1" applyAlignment="1" applyProtection="1">
      <alignment wrapText="1"/>
    </xf>
    <xf numFmtId="49" fontId="9" fillId="0" borderId="21" xfId="7" applyNumberFormat="1" applyFont="1" applyBorder="1" applyAlignment="1" applyProtection="1">
      <alignment horizontal="center" wrapText="1"/>
    </xf>
    <xf numFmtId="0" fontId="3" fillId="0" borderId="18" xfId="7" applyFont="1" applyBorder="1" applyAlignment="1" applyProtection="1">
      <alignment wrapText="1"/>
    </xf>
    <xf numFmtId="0" fontId="9" fillId="0" borderId="14" xfId="7" applyFont="1" applyBorder="1" applyAlignment="1" applyProtection="1">
      <alignment wrapText="1"/>
    </xf>
    <xf numFmtId="49" fontId="9" fillId="0" borderId="15" xfId="7" applyNumberFormat="1" applyFont="1" applyBorder="1" applyAlignment="1" applyProtection="1">
      <alignment horizontal="center" wrapText="1"/>
    </xf>
    <xf numFmtId="3" fontId="2" fillId="0" borderId="15" xfId="7" applyNumberFormat="1" applyFont="1" applyFill="1" applyBorder="1" applyAlignment="1" applyProtection="1">
      <alignment wrapText="1"/>
    </xf>
    <xf numFmtId="3" fontId="2" fillId="0" borderId="22" xfId="7" applyNumberFormat="1" applyFont="1" applyFill="1" applyBorder="1" applyAlignment="1" applyProtection="1">
      <alignment wrapText="1"/>
    </xf>
    <xf numFmtId="3" fontId="9" fillId="4" borderId="21" xfId="6" applyNumberFormat="1" applyFont="1" applyFill="1" applyBorder="1" applyAlignment="1" applyProtection="1">
      <alignment vertical="top"/>
      <protection locked="0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Fill="1" applyBorder="1" applyAlignment="1" applyProtection="1">
      <alignment wrapText="1"/>
    </xf>
    <xf numFmtId="3" fontId="9" fillId="0" borderId="22" xfId="7" applyNumberFormat="1" applyFont="1" applyFill="1" applyBorder="1" applyAlignment="1" applyProtection="1">
      <alignment wrapText="1"/>
    </xf>
    <xf numFmtId="49" fontId="5" fillId="0" borderId="19" xfId="7" applyNumberFormat="1" applyFont="1" applyBorder="1" applyAlignment="1" applyProtection="1">
      <alignment horizontal="center" wrapText="1"/>
    </xf>
    <xf numFmtId="49" fontId="5" fillId="0" borderId="17" xfId="7" applyNumberFormat="1" applyFont="1" applyBorder="1" applyAlignment="1" applyProtection="1">
      <alignment horizontal="center" wrapText="1"/>
    </xf>
    <xf numFmtId="49" fontId="3" fillId="0" borderId="7" xfId="9" applyNumberFormat="1" applyFont="1" applyBorder="1" applyAlignment="1" applyProtection="1">
      <alignment horizontal="center" vertical="center" wrapText="1"/>
    </xf>
    <xf numFmtId="3" fontId="3" fillId="0" borderId="10" xfId="9" applyNumberFormat="1" applyFont="1" applyBorder="1" applyAlignment="1" applyProtection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 applyProtection="1">
      <alignment vertical="top" wrapText="1"/>
    </xf>
    <xf numFmtId="1" fontId="11" fillId="2" borderId="9" xfId="6" applyNumberFormat="1" applyFont="1" applyFill="1" applyBorder="1" applyAlignment="1" applyProtection="1">
      <alignment vertical="top"/>
    </xf>
    <xf numFmtId="0" fontId="7" fillId="2" borderId="12" xfId="6" applyNumberFormat="1" applyFont="1" applyFill="1" applyBorder="1" applyAlignment="1" applyProtection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 applyProtection="1">
      <alignment horizontal="right" vertical="center" wrapText="1"/>
    </xf>
    <xf numFmtId="0" fontId="11" fillId="2" borderId="9" xfId="6" applyFont="1" applyFill="1" applyBorder="1" applyAlignment="1" applyProtection="1">
      <alignment horizontal="center" vertical="center"/>
    </xf>
    <xf numFmtId="0" fontId="11" fillId="2" borderId="9" xfId="6" applyFont="1" applyFill="1" applyBorder="1" applyAlignment="1" applyProtection="1">
      <alignment horizontal="center" vertical="top" wrapText="1"/>
    </xf>
    <xf numFmtId="0" fontId="7" fillId="2" borderId="9" xfId="6" applyFont="1" applyFill="1" applyBorder="1" applyAlignment="1" applyProtection="1">
      <alignment horizontal="center" vertical="top" wrapText="1"/>
    </xf>
    <xf numFmtId="1" fontId="11" fillId="2" borderId="9" xfId="6" applyNumberFormat="1" applyFont="1" applyFill="1" applyBorder="1" applyAlignment="1" applyProtection="1">
      <alignment horizontal="center" vertical="top"/>
    </xf>
    <xf numFmtId="1" fontId="11" fillId="2" borderId="9" xfId="6" applyNumberFormat="1" applyFont="1" applyFill="1" applyBorder="1" applyAlignment="1" applyProtection="1">
      <alignment vertical="top" wrapText="1"/>
    </xf>
    <xf numFmtId="1" fontId="3" fillId="0" borderId="5" xfId="6" applyNumberFormat="1" applyFont="1" applyBorder="1" applyAlignment="1" applyProtection="1">
      <alignment horizontal="right" vertical="center" wrapText="1"/>
    </xf>
    <xf numFmtId="0" fontId="7" fillId="2" borderId="14" xfId="6" applyFont="1" applyFill="1" applyBorder="1" applyAlignment="1" applyProtection="1">
      <alignment vertical="center" wrapText="1"/>
    </xf>
    <xf numFmtId="49" fontId="2" fillId="0" borderId="15" xfId="6" applyNumberFormat="1" applyFont="1" applyBorder="1" applyAlignment="1" applyProtection="1">
      <alignment horizontal="right" vertical="center" wrapText="1"/>
    </xf>
    <xf numFmtId="1" fontId="2" fillId="0" borderId="15" xfId="6" applyNumberFormat="1" applyFont="1" applyBorder="1" applyAlignment="1" applyProtection="1">
      <alignment horizontal="right" vertical="center" wrapText="1"/>
    </xf>
    <xf numFmtId="0" fontId="7" fillId="2" borderId="12" xfId="6" applyFont="1" applyFill="1" applyBorder="1" applyAlignment="1" applyProtection="1">
      <alignment vertical="top" wrapText="1"/>
    </xf>
    <xf numFmtId="0" fontId="3" fillId="0" borderId="0" xfId="6" applyFont="1" applyBorder="1" applyAlignment="1" applyProtection="1">
      <alignment horizontal="centerContinuous" vertical="center"/>
    </xf>
    <xf numFmtId="0" fontId="3" fillId="0" borderId="0" xfId="7" applyFont="1" applyAlignment="1" applyProtection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 applyProtection="1">
      <alignment horizontal="centerContinuous" vertical="center"/>
    </xf>
    <xf numFmtId="49" fontId="3" fillId="0" borderId="0" xfId="9" applyNumberFormat="1" applyFont="1" applyAlignment="1" applyProtection="1">
      <alignment horizontal="centerContinuous" wrapText="1"/>
    </xf>
    <xf numFmtId="0" fontId="3" fillId="0" borderId="0" xfId="9" applyFont="1" applyAlignment="1" applyProtection="1">
      <alignment horizontal="centerContinuous"/>
    </xf>
    <xf numFmtId="0" fontId="2" fillId="0" borderId="7" xfId="9" applyFont="1" applyBorder="1" applyAlignment="1" applyProtection="1">
      <alignment horizontal="centerContinuous" vertical="center" wrapText="1"/>
    </xf>
    <xf numFmtId="0" fontId="2" fillId="3" borderId="24" xfId="9" applyFont="1" applyFill="1" applyBorder="1" applyAlignment="1" applyProtection="1">
      <alignment horizontal="centerContinuous" vertical="center" wrapText="1"/>
    </xf>
    <xf numFmtId="0" fontId="2" fillId="0" borderId="0" xfId="9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Continuous" vertical="center" wrapText="1"/>
    </xf>
    <xf numFmtId="0" fontId="2" fillId="3" borderId="23" xfId="9" applyFont="1" applyFill="1" applyBorder="1" applyAlignment="1" applyProtection="1">
      <alignment horizontal="center" vertical="center" wrapText="1"/>
    </xf>
    <xf numFmtId="0" fontId="2" fillId="3" borderId="25" xfId="9" applyFont="1" applyFill="1" applyBorder="1" applyAlignment="1" applyProtection="1">
      <alignment horizontal="centerContinuous" vertical="center" wrapText="1"/>
    </xf>
    <xf numFmtId="0" fontId="2" fillId="0" borderId="16" xfId="9" applyFont="1" applyBorder="1" applyAlignment="1" applyProtection="1">
      <alignment horizontal="center" vertical="center" wrapText="1"/>
    </xf>
    <xf numFmtId="49" fontId="2" fillId="0" borderId="17" xfId="9" applyNumberFormat="1" applyFont="1" applyBorder="1" applyAlignment="1" applyProtection="1">
      <alignment horizontal="center" vertical="center" wrapText="1"/>
    </xf>
    <xf numFmtId="0" fontId="2" fillId="0" borderId="17" xfId="9" applyFont="1" applyBorder="1" applyAlignment="1" applyProtection="1">
      <alignment horizontal="center" vertical="center" wrapText="1"/>
    </xf>
    <xf numFmtId="0" fontId="2" fillId="0" borderId="26" xfId="9" applyFont="1" applyFill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49" fontId="2" fillId="0" borderId="7" xfId="9" applyNumberFormat="1" applyFont="1" applyBorder="1" applyAlignment="1" applyProtection="1">
      <alignment horizontal="center" vertical="center" wrapText="1"/>
    </xf>
    <xf numFmtId="49" fontId="3" fillId="3" borderId="7" xfId="9" applyNumberFormat="1" applyFont="1" applyFill="1" applyBorder="1" applyAlignment="1" applyProtection="1">
      <alignment horizontal="center" vertical="center" wrapText="1"/>
    </xf>
    <xf numFmtId="49" fontId="3" fillId="0" borderId="8" xfId="9" applyNumberFormat="1" applyFont="1" applyFill="1" applyBorder="1" applyAlignment="1" applyProtection="1">
      <alignment horizontal="center" vertical="center" wrapText="1"/>
    </xf>
    <xf numFmtId="0" fontId="2" fillId="0" borderId="9" xfId="9" applyFont="1" applyBorder="1" applyAlignment="1" applyProtection="1">
      <alignment vertical="center" wrapText="1"/>
    </xf>
    <xf numFmtId="49" fontId="2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0" fontId="3" fillId="0" borderId="12" xfId="9" applyFont="1" applyBorder="1" applyAlignment="1" applyProtection="1">
      <alignment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2" fillId="0" borderId="14" xfId="9" applyFont="1" applyBorder="1" applyAlignment="1" applyProtection="1">
      <alignment vertical="center" wrapText="1"/>
    </xf>
    <xf numFmtId="49" fontId="2" fillId="0" borderId="15" xfId="9" applyNumberFormat="1" applyFont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vertical="center" wrapText="1"/>
    </xf>
    <xf numFmtId="49" fontId="2" fillId="0" borderId="0" xfId="9" applyNumberFormat="1" applyFont="1" applyBorder="1" applyAlignment="1" applyProtection="1">
      <alignment horizontal="center" vertical="center" wrapText="1"/>
    </xf>
    <xf numFmtId="3" fontId="3" fillId="0" borderId="0" xfId="9" applyNumberFormat="1" applyFont="1" applyBorder="1" applyAlignment="1" applyProtection="1">
      <alignment vertical="center"/>
    </xf>
    <xf numFmtId="0" fontId="2" fillId="0" borderId="0" xfId="9" applyFont="1" applyBorder="1" applyAlignment="1" applyProtection="1">
      <alignment horizontal="left" vertical="center"/>
    </xf>
    <xf numFmtId="0" fontId="2" fillId="0" borderId="0" xfId="9" applyFont="1" applyBorder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49" fontId="3" fillId="0" borderId="0" xfId="9" applyNumberFormat="1" applyFont="1" applyAlignment="1" applyProtection="1">
      <alignment horizontal="center" wrapText="1"/>
    </xf>
    <xf numFmtId="0" fontId="3" fillId="0" borderId="0" xfId="8" applyFont="1" applyAlignment="1" applyProtection="1">
      <alignment horizontal="centerContinuous"/>
    </xf>
    <xf numFmtId="0" fontId="2" fillId="0" borderId="0" xfId="8" applyFont="1" applyBorder="1" applyAlignment="1" applyProtection="1">
      <alignment wrapText="1"/>
    </xf>
    <xf numFmtId="1" fontId="3" fillId="0" borderId="0" xfId="8" applyNumberFormat="1" applyFont="1" applyBorder="1" applyProtection="1"/>
    <xf numFmtId="0" fontId="2" fillId="0" borderId="0" xfId="8" applyFont="1" applyBorder="1" applyAlignment="1" applyProtection="1">
      <alignment horizontal="right" vertical="center" wrapText="1"/>
    </xf>
    <xf numFmtId="1" fontId="3" fillId="0" borderId="0" xfId="8" applyNumberFormat="1" applyFont="1" applyProtection="1"/>
    <xf numFmtId="0" fontId="3" fillId="0" borderId="0" xfId="8" applyFont="1" applyAlignment="1" applyProtection="1">
      <alignment wrapText="1"/>
    </xf>
    <xf numFmtId="0" fontId="3" fillId="0" borderId="9" xfId="6" applyFont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left" vertical="top" wrapText="1"/>
    </xf>
    <xf numFmtId="49" fontId="2" fillId="0" borderId="0" xfId="6" applyNumberFormat="1" applyFont="1" applyBorder="1" applyAlignment="1" applyProtection="1">
      <alignment vertical="top" wrapText="1"/>
    </xf>
    <xf numFmtId="1" fontId="3" fillId="0" borderId="0" xfId="6" applyNumberFormat="1" applyFont="1" applyBorder="1" applyAlignment="1" applyProtection="1">
      <alignment vertical="top" wrapText="1"/>
    </xf>
    <xf numFmtId="0" fontId="3" fillId="0" borderId="0" xfId="6" applyFont="1" applyAlignment="1" applyProtection="1">
      <alignment horizontal="left" vertical="top" wrapText="1"/>
    </xf>
    <xf numFmtId="0" fontId="16" fillId="0" borderId="0" xfId="6" applyFont="1" applyBorder="1" applyAlignment="1" applyProtection="1">
      <alignment vertical="top"/>
    </xf>
    <xf numFmtId="1" fontId="3" fillId="0" borderId="0" xfId="6" applyNumberFormat="1" applyFont="1" applyAlignment="1" applyProtection="1">
      <alignment vertical="top" wrapText="1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75" fontId="13" fillId="5" borderId="0" xfId="0" applyNumberFormat="1" applyFont="1" applyFill="1"/>
    <xf numFmtId="17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Fill="1" applyBorder="1" applyAlignment="1" applyProtection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Fill="1" applyBorder="1" applyAlignment="1" applyProtection="1">
      <alignment vertical="center"/>
    </xf>
    <xf numFmtId="3" fontId="2" fillId="0" borderId="15" xfId="9" applyNumberFormat="1" applyFont="1" applyBorder="1" applyAlignment="1" applyProtection="1">
      <alignment vertical="center"/>
    </xf>
    <xf numFmtId="3" fontId="2" fillId="0" borderId="22" xfId="9" applyNumberFormat="1" applyFont="1" applyBorder="1" applyAlignment="1" applyProtection="1">
      <alignment vertical="center"/>
    </xf>
    <xf numFmtId="0" fontId="22" fillId="6" borderId="32" xfId="1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3" fillId="0" borderId="32" xfId="10" applyFont="1" applyFill="1" applyBorder="1" applyAlignment="1" applyProtection="1">
      <alignment horizontal="center" vertical="center" wrapText="1"/>
    </xf>
    <xf numFmtId="0" fontId="23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 applyProtection="1">
      <alignment vertical="top" wrapText="1"/>
    </xf>
    <xf numFmtId="3" fontId="3" fillId="0" borderId="8" xfId="6" applyNumberFormat="1" applyFont="1" applyBorder="1" applyAlignment="1" applyProtection="1">
      <alignment vertical="top" wrapText="1"/>
    </xf>
    <xf numFmtId="3" fontId="3" fillId="0" borderId="5" xfId="6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top" wrapText="1"/>
    </xf>
    <xf numFmtId="3" fontId="9" fillId="0" borderId="10" xfId="6" applyNumberFormat="1" applyFont="1" applyBorder="1" applyAlignment="1" applyProtection="1">
      <alignment vertical="top" wrapText="1"/>
    </xf>
    <xf numFmtId="3" fontId="2" fillId="0" borderId="5" xfId="6" applyNumberFormat="1" applyFont="1" applyBorder="1" applyAlignment="1" applyProtection="1">
      <alignment vertical="top" wrapText="1"/>
    </xf>
    <xf numFmtId="3" fontId="2" fillId="0" borderId="10" xfId="6" applyNumberFormat="1" applyFont="1" applyBorder="1" applyAlignment="1" applyProtection="1">
      <alignment vertical="top" wrapText="1"/>
    </xf>
    <xf numFmtId="3" fontId="2" fillId="0" borderId="11" xfId="6" applyNumberFormat="1" applyFont="1" applyBorder="1" applyAlignment="1" applyProtection="1">
      <alignment vertical="top" wrapText="1"/>
    </xf>
    <xf numFmtId="3" fontId="2" fillId="0" borderId="13" xfId="6" applyNumberFormat="1" applyFont="1" applyBorder="1" applyAlignment="1" applyProtection="1">
      <alignment vertical="top" wrapText="1"/>
    </xf>
    <xf numFmtId="3" fontId="2" fillId="0" borderId="15" xfId="6" applyNumberFormat="1" applyFont="1" applyBorder="1" applyAlignment="1" applyProtection="1">
      <alignment vertical="center" wrapText="1"/>
    </xf>
    <xf numFmtId="3" fontId="2" fillId="0" borderId="22" xfId="6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0" xfId="5" applyNumberFormat="1" applyFont="1" applyFill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center" wrapText="1"/>
    </xf>
    <xf numFmtId="3" fontId="9" fillId="0" borderId="10" xfId="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0" xfId="5" applyNumberFormat="1" applyFont="1" applyBorder="1" applyAlignment="1" applyProtection="1">
      <alignment vertical="top" wrapText="1"/>
    </xf>
    <xf numFmtId="3" fontId="3" fillId="0" borderId="5" xfId="6" applyNumberFormat="1" applyFont="1" applyFill="1" applyBorder="1" applyAlignment="1" applyProtection="1">
      <alignment vertical="top" wrapText="1"/>
    </xf>
    <xf numFmtId="3" fontId="3" fillId="0" borderId="10" xfId="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0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0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2" fillId="0" borderId="5" xfId="8" applyNumberFormat="1" applyFont="1" applyBorder="1" applyAlignment="1" applyProtection="1">
      <alignment vertical="center"/>
    </xf>
    <xf numFmtId="3" fontId="2" fillId="0" borderId="10" xfId="8" applyNumberFormat="1" applyFont="1" applyBorder="1" applyAlignment="1" applyProtection="1">
      <alignment vertical="center"/>
    </xf>
    <xf numFmtId="3" fontId="9" fillId="0" borderId="5" xfId="8" applyNumberFormat="1" applyFont="1" applyBorder="1" applyAlignment="1" applyProtection="1">
      <alignment vertical="center"/>
    </xf>
    <xf numFmtId="3" fontId="9" fillId="0" borderId="10" xfId="8" applyNumberFormat="1" applyFont="1" applyBorder="1" applyAlignment="1" applyProtection="1">
      <alignment vertical="center"/>
    </xf>
    <xf numFmtId="3" fontId="2" fillId="0" borderId="15" xfId="8" applyNumberFormat="1" applyFont="1" applyBorder="1" applyAlignment="1" applyProtection="1">
      <alignment vertical="center"/>
    </xf>
    <xf numFmtId="3" fontId="2" fillId="0" borderId="22" xfId="8" applyNumberFormat="1" applyFont="1" applyBorder="1" applyAlignment="1" applyProtection="1">
      <alignment vertical="center"/>
    </xf>
    <xf numFmtId="3" fontId="3" fillId="0" borderId="7" xfId="8" applyNumberFormat="1" applyFont="1" applyBorder="1" applyAlignment="1" applyProtection="1">
      <alignment vertical="center"/>
    </xf>
    <xf numFmtId="3" fontId="3" fillId="0" borderId="8" xfId="8" applyNumberFormat="1" applyFont="1" applyBorder="1" applyAlignment="1" applyProtection="1">
      <alignment vertical="center"/>
    </xf>
    <xf numFmtId="3" fontId="2" fillId="0" borderId="7" xfId="8" applyNumberFormat="1" applyFont="1" applyFill="1" applyBorder="1" applyAlignment="1" applyProtection="1">
      <alignment vertical="center"/>
    </xf>
    <xf numFmtId="3" fontId="2" fillId="0" borderId="8" xfId="8" applyNumberFormat="1" applyFont="1" applyFill="1" applyBorder="1" applyAlignment="1" applyProtection="1">
      <alignment vertical="center"/>
    </xf>
    <xf numFmtId="3" fontId="9" fillId="0" borderId="11" xfId="8" applyNumberFormat="1" applyFont="1" applyBorder="1" applyAlignment="1" applyProtection="1">
      <alignment vertical="center"/>
    </xf>
    <xf numFmtId="3" fontId="9" fillId="0" borderId="13" xfId="8" applyNumberFormat="1" applyFont="1" applyBorder="1" applyAlignment="1" applyProtection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Fill="1" applyBorder="1" applyAlignment="1" applyProtection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4" fillId="7" borderId="33" xfId="0" applyFont="1" applyFill="1" applyBorder="1" applyAlignment="1">
      <alignment horizontal="left" vertical="center"/>
    </xf>
    <xf numFmtId="0" fontId="24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indent="2"/>
    </xf>
    <xf numFmtId="0" fontId="26" fillId="0" borderId="0" xfId="0" applyFont="1" applyAlignment="1">
      <alignment vertical="center"/>
    </xf>
    <xf numFmtId="10" fontId="3" fillId="0" borderId="32" xfId="10" applyNumberFormat="1" applyFont="1" applyFill="1" applyBorder="1" applyAlignment="1" applyProtection="1">
      <alignment horizontal="right" vertical="center" wrapText="1" indent="1"/>
    </xf>
    <xf numFmtId="0" fontId="23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3" fillId="0" borderId="5" xfId="9" applyNumberFormat="1" applyFont="1" applyFill="1" applyBorder="1" applyAlignment="1" applyProtection="1">
      <alignment vertical="center"/>
    </xf>
    <xf numFmtId="3" fontId="2" fillId="0" borderId="15" xfId="9" applyNumberFormat="1" applyFont="1" applyFill="1" applyBorder="1" applyAlignment="1" applyProtection="1">
      <alignment vertical="center"/>
    </xf>
    <xf numFmtId="3" fontId="2" fillId="0" borderId="11" xfId="9" applyNumberFormat="1" applyFont="1" applyFill="1" applyBorder="1" applyAlignment="1" applyProtection="1">
      <alignment vertical="center"/>
    </xf>
    <xf numFmtId="3" fontId="2" fillId="0" borderId="5" xfId="9" applyNumberFormat="1" applyFont="1" applyBorder="1" applyAlignment="1" applyProtection="1">
      <alignment vertical="center"/>
    </xf>
    <xf numFmtId="3" fontId="2" fillId="0" borderId="10" xfId="9" applyNumberFormat="1" applyFont="1" applyBorder="1" applyAlignment="1" applyProtection="1">
      <alignment vertical="center"/>
    </xf>
    <xf numFmtId="3" fontId="2" fillId="3" borderId="5" xfId="9" applyNumberFormat="1" applyFont="1" applyFill="1" applyBorder="1" applyAlignment="1" applyProtection="1">
      <alignment vertical="center"/>
    </xf>
    <xf numFmtId="3" fontId="3" fillId="0" borderId="19" xfId="7" applyNumberFormat="1" applyFont="1" applyFill="1" applyBorder="1" applyAlignment="1" applyProtection="1">
      <alignment wrapText="1"/>
    </xf>
    <xf numFmtId="3" fontId="3" fillId="0" borderId="25" xfId="7" applyNumberFormat="1" applyFont="1" applyFill="1" applyBorder="1" applyAlignment="1" applyProtection="1">
      <alignment wrapText="1"/>
    </xf>
    <xf numFmtId="3" fontId="2" fillId="0" borderId="17" xfId="7" applyNumberFormat="1" applyFont="1" applyFill="1" applyBorder="1" applyAlignment="1" applyProtection="1">
      <alignment wrapText="1"/>
    </xf>
    <xf numFmtId="3" fontId="2" fillId="0" borderId="26" xfId="7" applyNumberFormat="1" applyFont="1" applyFill="1" applyBorder="1" applyAlignment="1" applyProtection="1">
      <alignment wrapText="1"/>
    </xf>
    <xf numFmtId="3" fontId="2" fillId="0" borderId="11" xfId="7" applyNumberFormat="1" applyFont="1" applyFill="1" applyBorder="1" applyAlignment="1" applyProtection="1">
      <alignment wrapText="1"/>
    </xf>
    <xf numFmtId="3" fontId="2" fillId="0" borderId="13" xfId="7" applyNumberFormat="1" applyFont="1" applyFill="1" applyBorder="1" applyAlignment="1" applyProtection="1">
      <alignment wrapText="1"/>
    </xf>
    <xf numFmtId="0" fontId="18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 applyProtection="1">
      <alignment horizontal="center" vertical="center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4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Fill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0" applyNumberFormat="1" applyFont="1" applyFill="1" applyBorder="1" applyAlignment="1" applyProtection="1">
      <alignment horizontal="right" vertical="center" wrapText="1" indent="1"/>
    </xf>
    <xf numFmtId="0" fontId="2" fillId="0" borderId="27" xfId="10" applyFont="1" applyBorder="1" applyAlignment="1" applyProtection="1">
      <alignment horizontal="centerContinuous" vertical="center" wrapText="1"/>
    </xf>
    <xf numFmtId="0" fontId="3" fillId="0" borderId="28" xfId="10" applyFont="1" applyBorder="1" applyAlignment="1" applyProtection="1">
      <alignment horizontal="centerContinuous" vertical="center" wrapText="1"/>
    </xf>
    <xf numFmtId="49" fontId="31" fillId="0" borderId="27" xfId="10" applyNumberFormat="1" applyFont="1" applyFill="1" applyBorder="1" applyAlignment="1" applyProtection="1">
      <alignment horizontal="centerContinuous"/>
    </xf>
    <xf numFmtId="0" fontId="32" fillId="0" borderId="28" xfId="10" applyFont="1" applyFill="1" applyBorder="1" applyAlignment="1" applyProtection="1">
      <alignment horizontal="centerContinuous" vertical="center" wrapText="1"/>
    </xf>
    <xf numFmtId="0" fontId="2" fillId="0" borderId="3" xfId="10" applyFont="1" applyFill="1" applyBorder="1" applyAlignment="1" applyProtection="1">
      <alignment horizontal="centerContinuous" vertical="center" wrapText="1"/>
    </xf>
    <xf numFmtId="0" fontId="3" fillId="0" borderId="4" xfId="10" applyFont="1" applyFill="1" applyBorder="1" applyAlignment="1" applyProtection="1">
      <alignment horizontal="centerContinuous" vertical="center" wrapText="1"/>
    </xf>
    <xf numFmtId="0" fontId="31" fillId="0" borderId="27" xfId="10" applyFont="1" applyBorder="1" applyAlignment="1" applyProtection="1">
      <alignment horizontal="centerContinuous" vertical="center" wrapText="1"/>
    </xf>
    <xf numFmtId="0" fontId="27" fillId="0" borderId="0" xfId="0" applyFont="1" applyProtection="1"/>
    <xf numFmtId="49" fontId="33" fillId="4" borderId="29" xfId="3" applyNumberFormat="1" applyFont="1" applyFill="1" applyBorder="1" applyAlignment="1" applyProtection="1">
      <protection locked="0"/>
    </xf>
    <xf numFmtId="49" fontId="33" fillId="4" borderId="2" xfId="3" applyNumberFormat="1" applyFont="1" applyFill="1" applyBorder="1" applyAlignment="1" applyProtection="1">
      <protection locked="0"/>
    </xf>
    <xf numFmtId="49" fontId="33" fillId="4" borderId="5" xfId="3" applyNumberFormat="1" applyFont="1" applyFill="1" applyBorder="1" applyAlignment="1" applyProtection="1">
      <protection locked="0"/>
    </xf>
    <xf numFmtId="0" fontId="20" fillId="0" borderId="0" xfId="7" applyFont="1" applyAlignment="1" applyProtection="1">
      <alignment wrapText="1"/>
    </xf>
    <xf numFmtId="0" fontId="19" fillId="0" borderId="0" xfId="7" applyFont="1" applyAlignment="1" applyProtection="1">
      <alignment horizontal="left" wrapText="1"/>
    </xf>
    <xf numFmtId="0" fontId="3" fillId="0" borderId="0" xfId="6" applyFont="1" applyBorder="1" applyAlignment="1" applyProtection="1">
      <alignment horizontal="right" vertical="center" indent="2"/>
      <protection hidden="1"/>
    </xf>
    <xf numFmtId="0" fontId="3" fillId="0" borderId="0" xfId="6" applyFont="1" applyBorder="1" applyAlignment="1" applyProtection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72" fontId="3" fillId="0" borderId="0" xfId="6" applyNumberFormat="1" applyFont="1" applyAlignment="1" applyProtection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0" borderId="0" xfId="6" applyFont="1" applyAlignment="1" applyProtection="1">
      <alignment vertical="top" wrapText="1"/>
      <protection locked="0"/>
    </xf>
    <xf numFmtId="172" fontId="3" fillId="0" borderId="0" xfId="6" applyNumberFormat="1" applyFont="1" applyAlignment="1" applyProtection="1">
      <alignment horizontal="lef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8" applyFont="1" applyBorder="1" applyAlignment="1" applyProtection="1">
      <alignment horizontal="left" wrapText="1"/>
    </xf>
    <xf numFmtId="0" fontId="19" fillId="0" borderId="0" xfId="7" applyFont="1" applyAlignment="1" applyProtection="1">
      <alignment horizontal="left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21" xfId="9" applyFont="1" applyBorder="1" applyAlignment="1" applyProtection="1">
      <alignment horizontal="center" vertical="center" wrapText="1"/>
    </xf>
    <xf numFmtId="0" fontId="2" fillId="0" borderId="19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0" xfId="9" applyFont="1" applyBorder="1" applyAlignment="1" applyProtection="1">
      <alignment horizontal="center" vertical="center" wrapText="1"/>
    </xf>
    <xf numFmtId="0" fontId="2" fillId="0" borderId="18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21" xfId="9" applyNumberFormat="1" applyFont="1" applyBorder="1" applyAlignment="1" applyProtection="1">
      <alignment horizontal="center" vertical="center" wrapText="1"/>
    </xf>
    <xf numFmtId="49" fontId="2" fillId="0" borderId="19" xfId="9" applyNumberFormat="1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="85" zoomScaleNormal="100" zoomScaleSheetLayoutView="85" workbookViewId="0">
      <selection activeCell="B12" sqref="B12"/>
    </sheetView>
  </sheetViews>
  <sheetFormatPr defaultRowHeight="15.75"/>
  <cols>
    <col min="1" max="1" width="30.7109375" style="421" customWidth="1"/>
    <col min="2" max="2" width="65.7109375" style="421" customWidth="1"/>
    <col min="3" max="26" width="9.140625" style="421"/>
    <col min="27" max="27" width="9.85546875" style="421" bestFit="1" customWidth="1"/>
    <col min="28" max="16384" width="9.140625" style="421"/>
  </cols>
  <sheetData>
    <row r="1" spans="1:27">
      <c r="A1" s="1" t="s">
        <v>628</v>
      </c>
      <c r="B1" s="2"/>
      <c r="Z1" s="432">
        <v>1</v>
      </c>
      <c r="AA1" s="433">
        <f>IF(ISBLANK(_endDate),"",_endDate)</f>
        <v>43190</v>
      </c>
    </row>
    <row r="2" spans="1:27">
      <c r="A2" s="420" t="s">
        <v>652</v>
      </c>
      <c r="B2" s="415"/>
      <c r="Z2" s="432">
        <v>2</v>
      </c>
      <c r="AA2" s="433">
        <f>IF(ISBLANK(_pdeReportingDate),"",_pdeReportingDate)</f>
        <v>43245</v>
      </c>
    </row>
    <row r="3" spans="1:27">
      <c r="A3" s="416" t="s">
        <v>626</v>
      </c>
      <c r="B3" s="417"/>
      <c r="Z3" s="432">
        <v>3</v>
      </c>
      <c r="AA3" s="433" t="str">
        <f>IF(ISBLANK(_authorName),"",_authorName)</f>
        <v>Венцислав Петров</v>
      </c>
    </row>
    <row r="4" spans="1:27">
      <c r="A4" s="414" t="s">
        <v>653</v>
      </c>
      <c r="B4" s="415"/>
    </row>
    <row r="5" spans="1:27" ht="47.25">
      <c r="A5" s="418" t="s">
        <v>594</v>
      </c>
      <c r="B5" s="419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14">
        <v>43101</v>
      </c>
    </row>
    <row r="10" spans="1:27">
      <c r="A10" s="7" t="s">
        <v>2</v>
      </c>
      <c r="B10" s="314">
        <v>43190</v>
      </c>
    </row>
    <row r="11" spans="1:27">
      <c r="A11" s="7" t="s">
        <v>640</v>
      </c>
      <c r="B11" s="314">
        <v>43245</v>
      </c>
    </row>
    <row r="12" spans="1:27">
      <c r="A12" s="8"/>
      <c r="B12" s="9"/>
    </row>
    <row r="13" spans="1:27">
      <c r="A13" s="3" t="s">
        <v>636</v>
      </c>
      <c r="B13" s="4"/>
    </row>
    <row r="14" spans="1:27">
      <c r="A14" s="7" t="s">
        <v>635</v>
      </c>
      <c r="B14" s="313" t="s">
        <v>654</v>
      </c>
    </row>
    <row r="15" spans="1:27">
      <c r="A15" s="10" t="s">
        <v>632</v>
      </c>
      <c r="B15" s="315" t="s">
        <v>589</v>
      </c>
    </row>
    <row r="16" spans="1:27">
      <c r="A16" s="7" t="s">
        <v>3</v>
      </c>
      <c r="B16" s="313" t="s">
        <v>655</v>
      </c>
    </row>
    <row r="17" spans="1:2">
      <c r="A17" s="7" t="s">
        <v>586</v>
      </c>
      <c r="B17" s="313" t="s">
        <v>656</v>
      </c>
    </row>
    <row r="18" spans="1:2">
      <c r="A18" s="7" t="s">
        <v>585</v>
      </c>
      <c r="B18" s="313" t="s">
        <v>657</v>
      </c>
    </row>
    <row r="19" spans="1:2">
      <c r="A19" s="7" t="s">
        <v>4</v>
      </c>
      <c r="B19" s="313" t="s">
        <v>658</v>
      </c>
    </row>
    <row r="20" spans="1:2">
      <c r="A20" s="7" t="s">
        <v>5</v>
      </c>
      <c r="B20" s="313" t="s">
        <v>658</v>
      </c>
    </row>
    <row r="21" spans="1:2">
      <c r="A21" s="10" t="s">
        <v>6</v>
      </c>
      <c r="B21" s="315" t="s">
        <v>659</v>
      </c>
    </row>
    <row r="22" spans="1:2">
      <c r="A22" s="10" t="s">
        <v>583</v>
      </c>
      <c r="B22" s="315" t="s">
        <v>660</v>
      </c>
    </row>
    <row r="23" spans="1:2">
      <c r="A23" s="10" t="s">
        <v>7</v>
      </c>
      <c r="B23" s="422" t="s">
        <v>661</v>
      </c>
    </row>
    <row r="24" spans="1:2">
      <c r="A24" s="10" t="s">
        <v>584</v>
      </c>
      <c r="B24" s="423" t="s">
        <v>662</v>
      </c>
    </row>
    <row r="25" spans="1:2">
      <c r="A25" s="7" t="s">
        <v>587</v>
      </c>
      <c r="B25" s="424"/>
    </row>
    <row r="26" spans="1:2">
      <c r="A26" s="10" t="s">
        <v>633</v>
      </c>
      <c r="B26" s="315" t="s">
        <v>663</v>
      </c>
    </row>
    <row r="27" spans="1:2">
      <c r="A27" s="10" t="s">
        <v>634</v>
      </c>
      <c r="B27" s="315" t="s">
        <v>664</v>
      </c>
    </row>
    <row r="28" spans="1:2">
      <c r="A28" s="11"/>
      <c r="B28" s="11"/>
    </row>
    <row r="29" spans="1:2">
      <c r="A29" s="12" t="s">
        <v>588</v>
      </c>
      <c r="B29" s="13"/>
    </row>
  </sheetData>
  <sheetProtection password="D554" sheet="1" objects="1" scenarios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zoomScale="70" zoomScaleNormal="85" zoomScaleSheetLayoutView="70" workbookViewId="0">
      <selection activeCell="G65" sqref="G65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310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8" s="14" customFormat="1">
      <c r="A1" s="16" t="s">
        <v>510</v>
      </c>
      <c r="B1" s="26"/>
      <c r="C1" s="26"/>
      <c r="D1" s="26"/>
      <c r="H1" s="15"/>
    </row>
    <row r="2" spans="1:8" s="14" customFormat="1">
      <c r="A2" s="44" t="str">
        <f>CONCATENATE("(",LOWER(reportConsolidation),")")</f>
        <v>(на консолидирана основа)</v>
      </c>
      <c r="B2" s="16"/>
      <c r="C2" s="16"/>
      <c r="D2" s="16"/>
      <c r="E2" s="45"/>
      <c r="F2" s="17"/>
      <c r="G2" s="18"/>
      <c r="H2" s="18"/>
    </row>
    <row r="3" spans="1:8" s="14" customFormat="1">
      <c r="A3" s="26"/>
      <c r="B3" s="19"/>
      <c r="C3" s="19"/>
      <c r="D3" s="19"/>
      <c r="E3" s="40"/>
      <c r="F3" s="20"/>
      <c r="G3" s="21"/>
      <c r="H3" s="21"/>
    </row>
    <row r="4" spans="1:8" s="14" customFormat="1">
      <c r="A4" s="53" t="str">
        <f>CONCATENATE("на ",UPPER(pdeName))</f>
        <v>на АЛКОМЕТ АД</v>
      </c>
      <c r="B4" s="19"/>
      <c r="C4" s="19"/>
      <c r="D4" s="19"/>
      <c r="H4" s="18"/>
    </row>
    <row r="5" spans="1:8" s="14" customFormat="1">
      <c r="A5" s="53" t="str">
        <f>CONCATENATE("ЕИК по БУЛСТАТ: ", pdeBulstat)</f>
        <v>ЕИК по БУЛСТАТ: 837066358</v>
      </c>
      <c r="B5" s="16"/>
      <c r="C5" s="34"/>
      <c r="D5" s="16"/>
      <c r="H5" s="58"/>
    </row>
    <row r="6" spans="1:8" s="14" customFormat="1">
      <c r="A6" s="53" t="str">
        <f>CONCATENATE("към ",TEXT(endDate,"dd.mm.yyyy")," г.")</f>
        <v>към 31.03.2018 г.</v>
      </c>
      <c r="B6" s="16"/>
      <c r="C6" s="34"/>
      <c r="D6" s="16"/>
      <c r="H6" s="60"/>
    </row>
    <row r="7" spans="1:8" s="14" customFormat="1" ht="16.5" thickBot="1">
      <c r="A7" s="22"/>
      <c r="B7" s="22"/>
      <c r="C7" s="23"/>
      <c r="D7" s="24"/>
      <c r="E7" s="24"/>
      <c r="F7" s="22"/>
      <c r="G7" s="18"/>
      <c r="H7" s="31" t="s">
        <v>519</v>
      </c>
    </row>
    <row r="8" spans="1:8" ht="31.5">
      <c r="A8" s="61" t="s">
        <v>10</v>
      </c>
      <c r="B8" s="62" t="s">
        <v>11</v>
      </c>
      <c r="C8" s="63" t="s">
        <v>12</v>
      </c>
      <c r="D8" s="64" t="s">
        <v>13</v>
      </c>
      <c r="E8" s="120" t="s">
        <v>14</v>
      </c>
      <c r="F8" s="62" t="s">
        <v>11</v>
      </c>
      <c r="G8" s="63" t="s">
        <v>15</v>
      </c>
      <c r="H8" s="64" t="s">
        <v>16</v>
      </c>
    </row>
    <row r="9" spans="1:8" ht="16.5" thickBot="1">
      <c r="A9" s="140" t="s">
        <v>17</v>
      </c>
      <c r="B9" s="141" t="s">
        <v>18</v>
      </c>
      <c r="C9" s="141">
        <v>1</v>
      </c>
      <c r="D9" s="142">
        <v>2</v>
      </c>
      <c r="E9" s="145" t="s">
        <v>17</v>
      </c>
      <c r="F9" s="141" t="s">
        <v>18</v>
      </c>
      <c r="G9" s="141">
        <v>1</v>
      </c>
      <c r="H9" s="142">
        <v>2</v>
      </c>
    </row>
    <row r="10" spans="1:8">
      <c r="A10" s="143" t="s">
        <v>19</v>
      </c>
      <c r="B10" s="144"/>
      <c r="C10" s="329"/>
      <c r="D10" s="330"/>
      <c r="E10" s="143" t="s">
        <v>20</v>
      </c>
      <c r="F10" s="146"/>
      <c r="G10" s="341"/>
      <c r="H10" s="342"/>
    </row>
    <row r="11" spans="1:8">
      <c r="A11" s="76" t="s">
        <v>21</v>
      </c>
      <c r="B11" s="67"/>
      <c r="C11" s="331"/>
      <c r="D11" s="332"/>
      <c r="E11" s="76" t="s">
        <v>22</v>
      </c>
      <c r="F11" s="121"/>
      <c r="G11" s="343"/>
      <c r="H11" s="344"/>
    </row>
    <row r="12" spans="1:8">
      <c r="A12" s="66" t="s">
        <v>23</v>
      </c>
      <c r="B12" s="68" t="s">
        <v>24</v>
      </c>
      <c r="C12" s="119">
        <v>3456</v>
      </c>
      <c r="D12" s="119">
        <v>3456</v>
      </c>
      <c r="E12" s="66" t="s">
        <v>25</v>
      </c>
      <c r="F12" s="69" t="s">
        <v>26</v>
      </c>
      <c r="G12" s="119">
        <v>17953</v>
      </c>
      <c r="H12" s="118">
        <v>17953</v>
      </c>
    </row>
    <row r="13" spans="1:8">
      <c r="A13" s="66" t="s">
        <v>27</v>
      </c>
      <c r="B13" s="68" t="s">
        <v>28</v>
      </c>
      <c r="C13" s="119">
        <v>15468</v>
      </c>
      <c r="D13" s="119">
        <v>15766</v>
      </c>
      <c r="E13" s="66" t="s">
        <v>525</v>
      </c>
      <c r="F13" s="69" t="s">
        <v>29</v>
      </c>
      <c r="G13" s="119">
        <v>17953</v>
      </c>
      <c r="H13" s="118">
        <v>17953</v>
      </c>
    </row>
    <row r="14" spans="1:8">
      <c r="A14" s="66" t="s">
        <v>30</v>
      </c>
      <c r="B14" s="68" t="s">
        <v>31</v>
      </c>
      <c r="C14" s="119">
        <v>93414</v>
      </c>
      <c r="D14" s="119">
        <v>96101</v>
      </c>
      <c r="E14" s="66" t="s">
        <v>32</v>
      </c>
      <c r="F14" s="69" t="s">
        <v>33</v>
      </c>
      <c r="G14" s="119"/>
      <c r="H14" s="118"/>
    </row>
    <row r="15" spans="1:8">
      <c r="A15" s="66" t="s">
        <v>34</v>
      </c>
      <c r="B15" s="68" t="s">
        <v>35</v>
      </c>
      <c r="C15" s="119">
        <v>3395</v>
      </c>
      <c r="D15" s="119">
        <v>3468</v>
      </c>
      <c r="E15" s="122" t="s">
        <v>36</v>
      </c>
      <c r="F15" s="69" t="s">
        <v>37</v>
      </c>
      <c r="G15" s="119"/>
      <c r="H15" s="118"/>
    </row>
    <row r="16" spans="1:8">
      <c r="A16" s="66" t="s">
        <v>38</v>
      </c>
      <c r="B16" s="68" t="s">
        <v>39</v>
      </c>
      <c r="C16" s="119">
        <v>819</v>
      </c>
      <c r="D16" s="119">
        <v>833</v>
      </c>
      <c r="E16" s="122" t="s">
        <v>40</v>
      </c>
      <c r="F16" s="69" t="s">
        <v>41</v>
      </c>
      <c r="G16" s="119"/>
      <c r="H16" s="118"/>
    </row>
    <row r="17" spans="1:13">
      <c r="A17" s="66" t="s">
        <v>42</v>
      </c>
      <c r="B17" s="70" t="s">
        <v>43</v>
      </c>
      <c r="C17" s="119">
        <v>82</v>
      </c>
      <c r="D17" s="119">
        <v>86</v>
      </c>
      <c r="E17" s="122" t="s">
        <v>44</v>
      </c>
      <c r="F17" s="69" t="s">
        <v>45</v>
      </c>
      <c r="G17" s="119"/>
      <c r="H17" s="118"/>
    </row>
    <row r="18" spans="1:13" ht="31.5">
      <c r="A18" s="66" t="s">
        <v>524</v>
      </c>
      <c r="B18" s="68" t="s">
        <v>46</v>
      </c>
      <c r="C18" s="119">
        <v>43815</v>
      </c>
      <c r="D18" s="119">
        <v>39413</v>
      </c>
      <c r="E18" s="247" t="s">
        <v>47</v>
      </c>
      <c r="F18" s="246" t="s">
        <v>48</v>
      </c>
      <c r="G18" s="345">
        <f>G12+G15+G16+G17</f>
        <v>17953</v>
      </c>
      <c r="H18" s="346">
        <f>H12+H15+H16+H17</f>
        <v>17953</v>
      </c>
    </row>
    <row r="19" spans="1:13">
      <c r="A19" s="66" t="s">
        <v>49</v>
      </c>
      <c r="B19" s="68" t="s">
        <v>50</v>
      </c>
      <c r="C19" s="119">
        <v>81</v>
      </c>
      <c r="D19" s="119">
        <v>83</v>
      </c>
      <c r="E19" s="76" t="s">
        <v>51</v>
      </c>
      <c r="F19" s="71"/>
      <c r="G19" s="347"/>
      <c r="H19" s="348"/>
    </row>
    <row r="20" spans="1:13">
      <c r="A20" s="248" t="s">
        <v>52</v>
      </c>
      <c r="B20" s="72" t="s">
        <v>53</v>
      </c>
      <c r="C20" s="333">
        <f>SUM(C12:C19)</f>
        <v>160530</v>
      </c>
      <c r="D20" s="334">
        <f>SUM(D12:D19)</f>
        <v>159206</v>
      </c>
      <c r="E20" s="66" t="s">
        <v>54</v>
      </c>
      <c r="F20" s="69" t="s">
        <v>55</v>
      </c>
      <c r="G20" s="119"/>
      <c r="H20" s="118"/>
    </row>
    <row r="21" spans="1:13">
      <c r="A21" s="76" t="s">
        <v>56</v>
      </c>
      <c r="B21" s="72" t="s">
        <v>57</v>
      </c>
      <c r="C21" s="242">
        <v>3370</v>
      </c>
      <c r="D21" s="243">
        <v>3370</v>
      </c>
      <c r="E21" s="66" t="s">
        <v>58</v>
      </c>
      <c r="F21" s="69" t="s">
        <v>59</v>
      </c>
      <c r="G21" s="119">
        <v>90747</v>
      </c>
      <c r="H21" s="118">
        <v>90747</v>
      </c>
    </row>
    <row r="22" spans="1:13">
      <c r="A22" s="76" t="s">
        <v>60</v>
      </c>
      <c r="B22" s="73" t="s">
        <v>61</v>
      </c>
      <c r="C22" s="242"/>
      <c r="D22" s="243"/>
      <c r="E22" s="123" t="s">
        <v>62</v>
      </c>
      <c r="F22" s="69" t="s">
        <v>63</v>
      </c>
      <c r="G22" s="349">
        <f>SUM(G23:G25)</f>
        <v>1795</v>
      </c>
      <c r="H22" s="350">
        <f>SUM(H23:H25)</f>
        <v>1795</v>
      </c>
      <c r="M22" s="74"/>
    </row>
    <row r="23" spans="1:13">
      <c r="A23" s="76" t="s">
        <v>64</v>
      </c>
      <c r="B23" s="68"/>
      <c r="C23" s="331"/>
      <c r="D23" s="332"/>
      <c r="E23" s="122" t="s">
        <v>65</v>
      </c>
      <c r="F23" s="69" t="s">
        <v>66</v>
      </c>
      <c r="G23" s="119">
        <v>1795</v>
      </c>
      <c r="H23" s="118">
        <v>1795</v>
      </c>
    </row>
    <row r="24" spans="1:13">
      <c r="A24" s="66" t="s">
        <v>67</v>
      </c>
      <c r="B24" s="68" t="s">
        <v>68</v>
      </c>
      <c r="C24" s="119"/>
      <c r="D24" s="118"/>
      <c r="E24" s="124" t="s">
        <v>69</v>
      </c>
      <c r="F24" s="69" t="s">
        <v>70</v>
      </c>
      <c r="G24" s="119"/>
      <c r="H24" s="118"/>
      <c r="M24" s="74"/>
    </row>
    <row r="25" spans="1:13">
      <c r="A25" s="66" t="s">
        <v>71</v>
      </c>
      <c r="B25" s="68" t="s">
        <v>72</v>
      </c>
      <c r="C25" s="119">
        <v>9</v>
      </c>
      <c r="D25" s="119">
        <v>56</v>
      </c>
      <c r="E25" s="66" t="s">
        <v>73</v>
      </c>
      <c r="F25" s="69" t="s">
        <v>74</v>
      </c>
      <c r="G25" s="119"/>
      <c r="H25" s="118"/>
    </row>
    <row r="26" spans="1:13">
      <c r="A26" s="66" t="s">
        <v>75</v>
      </c>
      <c r="B26" s="68" t="s">
        <v>76</v>
      </c>
      <c r="C26" s="119"/>
      <c r="D26" s="119"/>
      <c r="E26" s="250" t="s">
        <v>77</v>
      </c>
      <c r="F26" s="71" t="s">
        <v>78</v>
      </c>
      <c r="G26" s="333">
        <f>G20+G21+G22</f>
        <v>92542</v>
      </c>
      <c r="H26" s="334">
        <f>H20+H21+H22</f>
        <v>92542</v>
      </c>
      <c r="M26" s="74"/>
    </row>
    <row r="27" spans="1:13">
      <c r="A27" s="66" t="s">
        <v>79</v>
      </c>
      <c r="B27" s="68" t="s">
        <v>80</v>
      </c>
      <c r="C27" s="119">
        <v>26</v>
      </c>
      <c r="D27" s="119">
        <v>26</v>
      </c>
      <c r="E27" s="76" t="s">
        <v>81</v>
      </c>
      <c r="F27" s="71"/>
      <c r="G27" s="347"/>
      <c r="H27" s="348"/>
    </row>
    <row r="28" spans="1:13">
      <c r="A28" s="248" t="s">
        <v>82</v>
      </c>
      <c r="B28" s="73" t="s">
        <v>83</v>
      </c>
      <c r="C28" s="333">
        <f>SUM(C24:C27)</f>
        <v>35</v>
      </c>
      <c r="D28" s="334">
        <f>SUM(D24:D27)</f>
        <v>82</v>
      </c>
      <c r="E28" s="124" t="s">
        <v>84</v>
      </c>
      <c r="F28" s="69" t="s">
        <v>85</v>
      </c>
      <c r="G28" s="331">
        <f>SUM(G29:G31)</f>
        <v>60186</v>
      </c>
      <c r="H28" s="332">
        <f>SUM(H29:H31)</f>
        <v>44758</v>
      </c>
      <c r="M28" s="74"/>
    </row>
    <row r="29" spans="1:13">
      <c r="A29" s="66"/>
      <c r="B29" s="68"/>
      <c r="C29" s="331"/>
      <c r="D29" s="332"/>
      <c r="E29" s="66" t="s">
        <v>86</v>
      </c>
      <c r="F29" s="69" t="s">
        <v>87</v>
      </c>
      <c r="G29" s="119">
        <v>60186</v>
      </c>
      <c r="H29" s="119">
        <v>44758</v>
      </c>
    </row>
    <row r="30" spans="1:13">
      <c r="A30" s="76" t="s">
        <v>88</v>
      </c>
      <c r="B30" s="68"/>
      <c r="C30" s="331"/>
      <c r="D30" s="332"/>
      <c r="E30" s="123" t="s">
        <v>89</v>
      </c>
      <c r="F30" s="69" t="s">
        <v>90</v>
      </c>
      <c r="G30" s="119"/>
      <c r="H30" s="119"/>
      <c r="M30" s="74"/>
    </row>
    <row r="31" spans="1:13">
      <c r="A31" s="66" t="s">
        <v>91</v>
      </c>
      <c r="B31" s="68" t="s">
        <v>92</v>
      </c>
      <c r="C31" s="119"/>
      <c r="D31" s="118"/>
      <c r="E31" s="66" t="s">
        <v>93</v>
      </c>
      <c r="F31" s="69" t="s">
        <v>94</v>
      </c>
      <c r="G31" s="119"/>
      <c r="H31" s="119"/>
    </row>
    <row r="32" spans="1:13">
      <c r="A32" s="66" t="s">
        <v>95</v>
      </c>
      <c r="B32" s="68" t="s">
        <v>96</v>
      </c>
      <c r="C32" s="119"/>
      <c r="D32" s="118"/>
      <c r="E32" s="124" t="s">
        <v>97</v>
      </c>
      <c r="F32" s="69" t="s">
        <v>98</v>
      </c>
      <c r="G32" s="119">
        <v>4384</v>
      </c>
      <c r="H32" s="119">
        <v>15428</v>
      </c>
      <c r="M32" s="74"/>
    </row>
    <row r="33" spans="1:13">
      <c r="A33" s="248" t="s">
        <v>99</v>
      </c>
      <c r="B33" s="73" t="s">
        <v>100</v>
      </c>
      <c r="C33" s="333">
        <f>C31+C32</f>
        <v>0</v>
      </c>
      <c r="D33" s="334">
        <f>D31+D32</f>
        <v>0</v>
      </c>
      <c r="E33" s="122" t="s">
        <v>101</v>
      </c>
      <c r="F33" s="69" t="s">
        <v>102</v>
      </c>
      <c r="G33" s="119"/>
      <c r="H33" s="118"/>
    </row>
    <row r="34" spans="1:13">
      <c r="A34" s="76" t="s">
        <v>103</v>
      </c>
      <c r="B34" s="70"/>
      <c r="C34" s="331"/>
      <c r="D34" s="332"/>
      <c r="E34" s="250" t="s">
        <v>104</v>
      </c>
      <c r="F34" s="71" t="s">
        <v>105</v>
      </c>
      <c r="G34" s="333">
        <f>G28+G32+G33</f>
        <v>64570</v>
      </c>
      <c r="H34" s="334">
        <f>H28+H32+H33</f>
        <v>60186</v>
      </c>
    </row>
    <row r="35" spans="1:13">
      <c r="A35" s="66" t="s">
        <v>106</v>
      </c>
      <c r="B35" s="70" t="s">
        <v>107</v>
      </c>
      <c r="C35" s="331">
        <f>SUM(C36:C39)</f>
        <v>1</v>
      </c>
      <c r="D35" s="332">
        <f>SUM(D36:D39)</f>
        <v>1</v>
      </c>
      <c r="E35" s="66"/>
      <c r="F35" s="75"/>
      <c r="G35" s="351"/>
      <c r="H35" s="352"/>
    </row>
    <row r="36" spans="1:13">
      <c r="A36" s="66" t="s">
        <v>108</v>
      </c>
      <c r="B36" s="68" t="s">
        <v>109</v>
      </c>
      <c r="C36" s="119"/>
      <c r="D36" s="118"/>
      <c r="E36" s="125"/>
      <c r="F36" s="77"/>
      <c r="G36" s="351"/>
      <c r="H36" s="352"/>
    </row>
    <row r="37" spans="1:13">
      <c r="A37" s="66" t="s">
        <v>110</v>
      </c>
      <c r="B37" s="68" t="s">
        <v>111</v>
      </c>
      <c r="C37" s="119">
        <v>1</v>
      </c>
      <c r="D37" s="118">
        <v>1</v>
      </c>
      <c r="E37" s="249" t="s">
        <v>526</v>
      </c>
      <c r="F37" s="75" t="s">
        <v>112</v>
      </c>
      <c r="G37" s="335">
        <f>G26+G18+G34</f>
        <v>175065</v>
      </c>
      <c r="H37" s="336">
        <f>H26+H18+H34</f>
        <v>170681</v>
      </c>
    </row>
    <row r="38" spans="1:13">
      <c r="A38" s="66" t="s">
        <v>113</v>
      </c>
      <c r="B38" s="68" t="s">
        <v>114</v>
      </c>
      <c r="C38" s="119"/>
      <c r="D38" s="118"/>
      <c r="E38" s="66"/>
      <c r="F38" s="75"/>
      <c r="G38" s="351"/>
      <c r="H38" s="352"/>
      <c r="M38" s="74"/>
    </row>
    <row r="39" spans="1:13" ht="16.5" thickBot="1">
      <c r="A39" s="66" t="s">
        <v>115</v>
      </c>
      <c r="B39" s="68" t="s">
        <v>116</v>
      </c>
      <c r="C39" s="119"/>
      <c r="D39" s="118"/>
      <c r="E39" s="135"/>
      <c r="F39" s="136"/>
      <c r="G39" s="353"/>
      <c r="H39" s="354"/>
    </row>
    <row r="40" spans="1:13">
      <c r="A40" s="66" t="s">
        <v>117</v>
      </c>
      <c r="B40" s="68" t="s">
        <v>118</v>
      </c>
      <c r="C40" s="331">
        <f>C41+C42+C44</f>
        <v>0</v>
      </c>
      <c r="D40" s="332">
        <f>D41+D42+D44</f>
        <v>0</v>
      </c>
      <c r="E40" s="137" t="s">
        <v>119</v>
      </c>
      <c r="F40" s="134" t="s">
        <v>120</v>
      </c>
      <c r="G40" s="318"/>
      <c r="H40" s="319"/>
      <c r="M40" s="74"/>
    </row>
    <row r="41" spans="1:13" ht="16.5" thickBot="1">
      <c r="A41" s="66" t="s">
        <v>121</v>
      </c>
      <c r="B41" s="68" t="s">
        <v>122</v>
      </c>
      <c r="C41" s="119"/>
      <c r="D41" s="118"/>
      <c r="E41" s="138"/>
      <c r="F41" s="133"/>
      <c r="G41" s="353"/>
      <c r="H41" s="354"/>
    </row>
    <row r="42" spans="1:13">
      <c r="A42" s="66" t="s">
        <v>123</v>
      </c>
      <c r="B42" s="68" t="s">
        <v>124</v>
      </c>
      <c r="C42" s="119"/>
      <c r="D42" s="118"/>
      <c r="E42" s="137" t="s">
        <v>125</v>
      </c>
      <c r="F42" s="139"/>
      <c r="G42" s="355"/>
      <c r="H42" s="356"/>
    </row>
    <row r="43" spans="1:13">
      <c r="A43" s="66" t="s">
        <v>126</v>
      </c>
      <c r="B43" s="68" t="s">
        <v>127</v>
      </c>
      <c r="C43" s="119"/>
      <c r="D43" s="118"/>
      <c r="E43" s="76" t="s">
        <v>128</v>
      </c>
      <c r="F43" s="77"/>
      <c r="G43" s="351"/>
      <c r="H43" s="352"/>
    </row>
    <row r="44" spans="1:13">
      <c r="A44" s="66" t="s">
        <v>129</v>
      </c>
      <c r="B44" s="68" t="s">
        <v>130</v>
      </c>
      <c r="C44" s="119"/>
      <c r="D44" s="118"/>
      <c r="E44" s="122" t="s">
        <v>131</v>
      </c>
      <c r="F44" s="69" t="s">
        <v>132</v>
      </c>
      <c r="G44" s="119">
        <v>8344</v>
      </c>
      <c r="H44" s="119">
        <v>8308</v>
      </c>
      <c r="M44" s="74"/>
    </row>
    <row r="45" spans="1:13">
      <c r="A45" s="66" t="s">
        <v>133</v>
      </c>
      <c r="B45" s="68" t="s">
        <v>134</v>
      </c>
      <c r="C45" s="119"/>
      <c r="D45" s="118"/>
      <c r="E45" s="128" t="s">
        <v>135</v>
      </c>
      <c r="F45" s="69" t="s">
        <v>136</v>
      </c>
      <c r="G45" s="119">
        <f>36829-9848</f>
        <v>26981</v>
      </c>
      <c r="H45" s="119">
        <v>24708</v>
      </c>
    </row>
    <row r="46" spans="1:13">
      <c r="A46" s="239" t="s">
        <v>137</v>
      </c>
      <c r="B46" s="72" t="s">
        <v>138</v>
      </c>
      <c r="C46" s="333">
        <f>C35+C40+C45</f>
        <v>1</v>
      </c>
      <c r="D46" s="334">
        <f>D35+D40+D45</f>
        <v>1</v>
      </c>
      <c r="E46" s="123" t="s">
        <v>139</v>
      </c>
      <c r="F46" s="69" t="s">
        <v>140</v>
      </c>
      <c r="G46" s="119"/>
      <c r="H46" s="119"/>
      <c r="M46" s="74"/>
    </row>
    <row r="47" spans="1:13">
      <c r="A47" s="76" t="s">
        <v>141</v>
      </c>
      <c r="B47" s="65"/>
      <c r="C47" s="335"/>
      <c r="D47" s="336"/>
      <c r="E47" s="66" t="s">
        <v>142</v>
      </c>
      <c r="F47" s="69" t="s">
        <v>143</v>
      </c>
      <c r="G47" s="119"/>
      <c r="H47" s="119"/>
    </row>
    <row r="48" spans="1:13">
      <c r="A48" s="66" t="s">
        <v>144</v>
      </c>
      <c r="B48" s="68" t="s">
        <v>145</v>
      </c>
      <c r="C48" s="119">
        <v>2841</v>
      </c>
      <c r="D48" s="119">
        <v>2841</v>
      </c>
      <c r="E48" s="123" t="s">
        <v>146</v>
      </c>
      <c r="F48" s="69" t="s">
        <v>147</v>
      </c>
      <c r="G48" s="119"/>
      <c r="H48" s="119"/>
      <c r="M48" s="74"/>
    </row>
    <row r="49" spans="1:13">
      <c r="A49" s="66" t="s">
        <v>148</v>
      </c>
      <c r="B49" s="70" t="s">
        <v>149</v>
      </c>
      <c r="C49" s="119"/>
      <c r="D49" s="118"/>
      <c r="E49" s="66" t="s">
        <v>150</v>
      </c>
      <c r="F49" s="69" t="s">
        <v>151</v>
      </c>
      <c r="G49" s="119">
        <v>843</v>
      </c>
      <c r="H49" s="119">
        <v>843</v>
      </c>
    </row>
    <row r="50" spans="1:13">
      <c r="A50" s="66" t="s">
        <v>152</v>
      </c>
      <c r="B50" s="68" t="s">
        <v>153</v>
      </c>
      <c r="C50" s="119"/>
      <c r="D50" s="118"/>
      <c r="E50" s="123" t="s">
        <v>52</v>
      </c>
      <c r="F50" s="71" t="s">
        <v>154</v>
      </c>
      <c r="G50" s="331">
        <f>SUM(G44:G49)</f>
        <v>36168</v>
      </c>
      <c r="H50" s="332">
        <f>SUM(H44:H49)</f>
        <v>33859</v>
      </c>
    </row>
    <row r="51" spans="1:13">
      <c r="A51" s="66" t="s">
        <v>79</v>
      </c>
      <c r="B51" s="68" t="s">
        <v>155</v>
      </c>
      <c r="C51" s="119"/>
      <c r="D51" s="118"/>
      <c r="E51" s="66"/>
      <c r="F51" s="69"/>
      <c r="G51" s="331"/>
      <c r="H51" s="332"/>
    </row>
    <row r="52" spans="1:13">
      <c r="A52" s="248" t="s">
        <v>156</v>
      </c>
      <c r="B52" s="72" t="s">
        <v>157</v>
      </c>
      <c r="C52" s="333">
        <f>SUM(C48:C51)</f>
        <v>2841</v>
      </c>
      <c r="D52" s="334">
        <f>SUM(D48:D51)</f>
        <v>2841</v>
      </c>
      <c r="E52" s="123" t="s">
        <v>158</v>
      </c>
      <c r="F52" s="71" t="s">
        <v>159</v>
      </c>
      <c r="G52" s="119"/>
      <c r="H52" s="118"/>
    </row>
    <row r="53" spans="1:13">
      <c r="A53" s="66" t="s">
        <v>9</v>
      </c>
      <c r="B53" s="72"/>
      <c r="C53" s="331"/>
      <c r="D53" s="332"/>
      <c r="E53" s="66" t="s">
        <v>160</v>
      </c>
      <c r="F53" s="71" t="s">
        <v>161</v>
      </c>
      <c r="G53" s="119"/>
      <c r="H53" s="118"/>
    </row>
    <row r="54" spans="1:13">
      <c r="A54" s="76" t="s">
        <v>162</v>
      </c>
      <c r="B54" s="72" t="s">
        <v>163</v>
      </c>
      <c r="C54" s="244"/>
      <c r="D54" s="245"/>
      <c r="E54" s="66" t="s">
        <v>164</v>
      </c>
      <c r="F54" s="71" t="s">
        <v>165</v>
      </c>
      <c r="G54" s="119">
        <v>6373</v>
      </c>
      <c r="H54" s="119">
        <v>6373</v>
      </c>
    </row>
    <row r="55" spans="1:13">
      <c r="A55" s="76" t="s">
        <v>166</v>
      </c>
      <c r="B55" s="72" t="s">
        <v>167</v>
      </c>
      <c r="C55" s="244">
        <v>269</v>
      </c>
      <c r="D55" s="245">
        <v>269</v>
      </c>
      <c r="E55" s="66" t="s">
        <v>168</v>
      </c>
      <c r="F55" s="71" t="s">
        <v>169</v>
      </c>
      <c r="G55" s="119">
        <f>1615-132</f>
        <v>1483</v>
      </c>
      <c r="H55" s="119">
        <v>1517</v>
      </c>
    </row>
    <row r="56" spans="1:13" ht="16.5" thickBot="1">
      <c r="A56" s="241" t="s">
        <v>170</v>
      </c>
      <c r="B56" s="130" t="s">
        <v>171</v>
      </c>
      <c r="C56" s="337">
        <f>C20+C21+C22+C28+C33+C46+C52+C54+C55</f>
        <v>167046</v>
      </c>
      <c r="D56" s="338">
        <f>D20+D21+D22+D28+D33+D46+D52+D54+D55</f>
        <v>165769</v>
      </c>
      <c r="E56" s="76" t="s">
        <v>529</v>
      </c>
      <c r="F56" s="75" t="s">
        <v>172</v>
      </c>
      <c r="G56" s="335">
        <f>G50+G52+G53+G54+G55</f>
        <v>44024</v>
      </c>
      <c r="H56" s="336">
        <f>H50+H52+H53+H54+H55</f>
        <v>41749</v>
      </c>
      <c r="M56" s="74"/>
    </row>
    <row r="57" spans="1:13">
      <c r="A57" s="131" t="s">
        <v>173</v>
      </c>
      <c r="B57" s="132"/>
      <c r="C57" s="329"/>
      <c r="D57" s="330"/>
      <c r="E57" s="131" t="s">
        <v>175</v>
      </c>
      <c r="F57" s="134"/>
      <c r="G57" s="329"/>
      <c r="H57" s="330"/>
    </row>
    <row r="58" spans="1:13">
      <c r="A58" s="76" t="s">
        <v>174</v>
      </c>
      <c r="B58" s="65"/>
      <c r="C58" s="335"/>
      <c r="D58" s="336"/>
      <c r="E58" s="76" t="s">
        <v>128</v>
      </c>
      <c r="F58" s="69"/>
      <c r="G58" s="331"/>
      <c r="H58" s="332"/>
      <c r="M58" s="74"/>
    </row>
    <row r="59" spans="1:13" ht="31.5">
      <c r="A59" s="66" t="s">
        <v>176</v>
      </c>
      <c r="B59" s="68" t="s">
        <v>177</v>
      </c>
      <c r="C59" s="119">
        <v>18774</v>
      </c>
      <c r="D59" s="119">
        <v>11340</v>
      </c>
      <c r="E59" s="123" t="s">
        <v>180</v>
      </c>
      <c r="F59" s="252" t="s">
        <v>181</v>
      </c>
      <c r="G59" s="119">
        <v>54931</v>
      </c>
      <c r="H59" s="119">
        <v>41267</v>
      </c>
    </row>
    <row r="60" spans="1:13">
      <c r="A60" s="66" t="s">
        <v>178</v>
      </c>
      <c r="B60" s="68" t="s">
        <v>179</v>
      </c>
      <c r="C60" s="119">
        <v>10839</v>
      </c>
      <c r="D60" s="119">
        <v>17419</v>
      </c>
      <c r="E60" s="66" t="s">
        <v>184</v>
      </c>
      <c r="F60" s="69" t="s">
        <v>185</v>
      </c>
      <c r="G60" s="119">
        <v>9848</v>
      </c>
      <c r="H60" s="119">
        <v>4532</v>
      </c>
      <c r="M60" s="74"/>
    </row>
    <row r="61" spans="1:13">
      <c r="A61" s="66" t="s">
        <v>182</v>
      </c>
      <c r="B61" s="68" t="s">
        <v>183</v>
      </c>
      <c r="C61" s="119"/>
      <c r="D61" s="119"/>
      <c r="E61" s="122" t="s">
        <v>188</v>
      </c>
      <c r="F61" s="69" t="s">
        <v>189</v>
      </c>
      <c r="G61" s="331">
        <f>SUM(G62:G68)</f>
        <v>13685</v>
      </c>
      <c r="H61" s="332">
        <f>SUM(H62:H68)</f>
        <v>17790</v>
      </c>
    </row>
    <row r="62" spans="1:13">
      <c r="A62" s="66" t="s">
        <v>186</v>
      </c>
      <c r="B62" s="70" t="s">
        <v>187</v>
      </c>
      <c r="C62" s="119">
        <v>27542</v>
      </c>
      <c r="D62" s="119">
        <v>30161</v>
      </c>
      <c r="E62" s="122" t="s">
        <v>192</v>
      </c>
      <c r="F62" s="69" t="s">
        <v>193</v>
      </c>
      <c r="G62" s="119"/>
      <c r="H62" s="118"/>
      <c r="M62" s="74"/>
    </row>
    <row r="63" spans="1:13">
      <c r="A63" s="66" t="s">
        <v>190</v>
      </c>
      <c r="B63" s="70" t="s">
        <v>191</v>
      </c>
      <c r="C63" s="119"/>
      <c r="D63" s="118"/>
      <c r="E63" s="66" t="s">
        <v>196</v>
      </c>
      <c r="F63" s="69" t="s">
        <v>197</v>
      </c>
      <c r="G63" s="119"/>
      <c r="H63" s="118"/>
    </row>
    <row r="64" spans="1:13">
      <c r="A64" s="66" t="s">
        <v>194</v>
      </c>
      <c r="B64" s="68" t="s">
        <v>195</v>
      </c>
      <c r="C64" s="119"/>
      <c r="D64" s="118"/>
      <c r="E64" s="66" t="s">
        <v>199</v>
      </c>
      <c r="F64" s="69" t="s">
        <v>200</v>
      </c>
      <c r="G64" s="119">
        <v>11561</v>
      </c>
      <c r="H64" s="119">
        <v>14418</v>
      </c>
      <c r="M64" s="74"/>
    </row>
    <row r="65" spans="1:13">
      <c r="A65" s="248" t="s">
        <v>52</v>
      </c>
      <c r="B65" s="72" t="s">
        <v>198</v>
      </c>
      <c r="C65" s="333">
        <f>SUM(C59:C64)</f>
        <v>57155</v>
      </c>
      <c r="D65" s="334">
        <f>SUM(D59:D64)</f>
        <v>58920</v>
      </c>
      <c r="E65" s="66" t="s">
        <v>201</v>
      </c>
      <c r="F65" s="69" t="s">
        <v>202</v>
      </c>
      <c r="G65" s="119">
        <v>107</v>
      </c>
      <c r="H65" s="119">
        <v>1279</v>
      </c>
    </row>
    <row r="66" spans="1:13">
      <c r="A66" s="66"/>
      <c r="B66" s="72"/>
      <c r="C66" s="331"/>
      <c r="D66" s="332"/>
      <c r="E66" s="66" t="s">
        <v>204</v>
      </c>
      <c r="F66" s="69" t="s">
        <v>205</v>
      </c>
      <c r="G66" s="119">
        <f>1853-699</f>
        <v>1154</v>
      </c>
      <c r="H66" s="119">
        <v>1270</v>
      </c>
    </row>
    <row r="67" spans="1:13">
      <c r="A67" s="76" t="s">
        <v>203</v>
      </c>
      <c r="B67" s="65"/>
      <c r="C67" s="335"/>
      <c r="D67" s="336"/>
      <c r="E67" s="66" t="s">
        <v>208</v>
      </c>
      <c r="F67" s="69" t="s">
        <v>209</v>
      </c>
      <c r="G67" s="119">
        <f>681-123</f>
        <v>558</v>
      </c>
      <c r="H67" s="119">
        <v>452</v>
      </c>
    </row>
    <row r="68" spans="1:13">
      <c r="A68" s="66" t="s">
        <v>206</v>
      </c>
      <c r="B68" s="68" t="s">
        <v>207</v>
      </c>
      <c r="C68" s="119"/>
      <c r="D68" s="118"/>
      <c r="E68" s="66" t="s">
        <v>212</v>
      </c>
      <c r="F68" s="69" t="s">
        <v>213</v>
      </c>
      <c r="G68" s="119">
        <v>305</v>
      </c>
      <c r="H68" s="119">
        <v>371</v>
      </c>
    </row>
    <row r="69" spans="1:13">
      <c r="A69" s="66" t="s">
        <v>210</v>
      </c>
      <c r="B69" s="68" t="s">
        <v>211</v>
      </c>
      <c r="C69" s="119">
        <v>60594</v>
      </c>
      <c r="D69" s="119">
        <v>45200</v>
      </c>
      <c r="E69" s="123" t="s">
        <v>79</v>
      </c>
      <c r="F69" s="69" t="s">
        <v>216</v>
      </c>
      <c r="G69" s="119">
        <v>1213</v>
      </c>
      <c r="H69" s="119">
        <v>1135</v>
      </c>
    </row>
    <row r="70" spans="1:13">
      <c r="A70" s="66" t="s">
        <v>214</v>
      </c>
      <c r="B70" s="68" t="s">
        <v>215</v>
      </c>
      <c r="C70" s="119">
        <v>4160</v>
      </c>
      <c r="D70" s="119">
        <v>1976</v>
      </c>
      <c r="E70" s="66" t="s">
        <v>219</v>
      </c>
      <c r="F70" s="69" t="s">
        <v>220</v>
      </c>
      <c r="G70" s="119">
        <f>699+123</f>
        <v>822</v>
      </c>
      <c r="H70" s="119">
        <f>699+123</f>
        <v>822</v>
      </c>
    </row>
    <row r="71" spans="1:13">
      <c r="A71" s="66" t="s">
        <v>217</v>
      </c>
      <c r="B71" s="68" t="s">
        <v>218</v>
      </c>
      <c r="C71" s="119"/>
      <c r="D71" s="119"/>
      <c r="E71" s="240" t="s">
        <v>47</v>
      </c>
      <c r="F71" s="71" t="s">
        <v>223</v>
      </c>
      <c r="G71" s="333">
        <f>G59+G60+G61+G69+G70</f>
        <v>80499</v>
      </c>
      <c r="H71" s="334">
        <f>H59+H60+H61+H69+H70</f>
        <v>65546</v>
      </c>
    </row>
    <row r="72" spans="1:13">
      <c r="A72" s="66" t="s">
        <v>221</v>
      </c>
      <c r="B72" s="68" t="s">
        <v>222</v>
      </c>
      <c r="C72" s="119"/>
      <c r="D72" s="119"/>
      <c r="E72" s="122"/>
      <c r="F72" s="69"/>
      <c r="G72" s="331"/>
      <c r="H72" s="332"/>
    </row>
    <row r="73" spans="1:13">
      <c r="A73" s="66" t="s">
        <v>224</v>
      </c>
      <c r="B73" s="68" t="s">
        <v>225</v>
      </c>
      <c r="C73" s="119">
        <v>9643</v>
      </c>
      <c r="D73" s="119">
        <v>4988</v>
      </c>
      <c r="E73" s="239" t="s">
        <v>230</v>
      </c>
      <c r="F73" s="71" t="s">
        <v>231</v>
      </c>
      <c r="G73" s="244"/>
      <c r="H73" s="245"/>
    </row>
    <row r="74" spans="1:13">
      <c r="A74" s="66" t="s">
        <v>226</v>
      </c>
      <c r="B74" s="68" t="s">
        <v>227</v>
      </c>
      <c r="C74" s="119"/>
      <c r="D74" s="119"/>
      <c r="E74" s="306"/>
      <c r="F74" s="307"/>
      <c r="G74" s="331"/>
      <c r="H74" s="357"/>
    </row>
    <row r="75" spans="1:13">
      <c r="A75" s="66" t="s">
        <v>228</v>
      </c>
      <c r="B75" s="68" t="s">
        <v>229</v>
      </c>
      <c r="C75" s="119">
        <v>186</v>
      </c>
      <c r="D75" s="119">
        <v>138</v>
      </c>
      <c r="E75" s="251" t="s">
        <v>160</v>
      </c>
      <c r="F75" s="71" t="s">
        <v>233</v>
      </c>
      <c r="G75" s="244"/>
      <c r="H75" s="245"/>
    </row>
    <row r="76" spans="1:13">
      <c r="A76" s="248" t="s">
        <v>77</v>
      </c>
      <c r="B76" s="72" t="s">
        <v>232</v>
      </c>
      <c r="C76" s="333">
        <f>SUM(C68:C75)</f>
        <v>74583</v>
      </c>
      <c r="D76" s="334">
        <f>SUM(D68:D75)</f>
        <v>52302</v>
      </c>
      <c r="E76" s="306"/>
      <c r="F76" s="307"/>
      <c r="G76" s="331"/>
      <c r="H76" s="357"/>
    </row>
    <row r="77" spans="1:13">
      <c r="A77" s="66"/>
      <c r="B77" s="68"/>
      <c r="C77" s="331"/>
      <c r="D77" s="332"/>
      <c r="E77" s="239" t="s">
        <v>234</v>
      </c>
      <c r="F77" s="71" t="s">
        <v>235</v>
      </c>
      <c r="G77" s="244"/>
      <c r="H77" s="245"/>
    </row>
    <row r="78" spans="1:13">
      <c r="A78" s="76" t="s">
        <v>236</v>
      </c>
      <c r="B78" s="65"/>
      <c r="C78" s="335"/>
      <c r="D78" s="336"/>
      <c r="E78" s="66"/>
      <c r="F78" s="77"/>
      <c r="G78" s="351"/>
      <c r="H78" s="352"/>
      <c r="M78" s="74"/>
    </row>
    <row r="79" spans="1:13">
      <c r="A79" s="66" t="s">
        <v>237</v>
      </c>
      <c r="B79" s="68" t="s">
        <v>238</v>
      </c>
      <c r="C79" s="331">
        <f>SUM(C80:C82)</f>
        <v>0</v>
      </c>
      <c r="D79" s="332">
        <f>SUM(D80:D82)</f>
        <v>0</v>
      </c>
      <c r="E79" s="127" t="s">
        <v>528</v>
      </c>
      <c r="F79" s="75" t="s">
        <v>241</v>
      </c>
      <c r="G79" s="335">
        <f>G71+G73+G75+G77</f>
        <v>80499</v>
      </c>
      <c r="H79" s="336">
        <f>H71+H73+H75+H77</f>
        <v>65546</v>
      </c>
    </row>
    <row r="80" spans="1:13">
      <c r="A80" s="66" t="s">
        <v>239</v>
      </c>
      <c r="B80" s="68" t="s">
        <v>240</v>
      </c>
      <c r="C80" s="119"/>
      <c r="D80" s="118"/>
      <c r="E80" s="306"/>
      <c r="F80" s="307"/>
      <c r="G80" s="331"/>
      <c r="H80" s="357"/>
    </row>
    <row r="81" spans="1:13">
      <c r="A81" s="66" t="s">
        <v>242</v>
      </c>
      <c r="B81" s="68" t="s">
        <v>243</v>
      </c>
      <c r="C81" s="119"/>
      <c r="D81" s="118"/>
      <c r="E81" s="66"/>
      <c r="F81" s="78"/>
      <c r="G81" s="358"/>
      <c r="H81" s="359"/>
    </row>
    <row r="82" spans="1:13">
      <c r="A82" s="66" t="s">
        <v>244</v>
      </c>
      <c r="B82" s="68" t="s">
        <v>245</v>
      </c>
      <c r="C82" s="119"/>
      <c r="D82" s="118"/>
      <c r="E82" s="129"/>
      <c r="F82" s="79"/>
      <c r="G82" s="358"/>
      <c r="H82" s="359"/>
    </row>
    <row r="83" spans="1:13">
      <c r="A83" s="66" t="s">
        <v>246</v>
      </c>
      <c r="B83" s="68" t="s">
        <v>247</v>
      </c>
      <c r="C83" s="119"/>
      <c r="D83" s="118"/>
      <c r="E83" s="126"/>
      <c r="F83" s="79"/>
      <c r="G83" s="358"/>
      <c r="H83" s="359"/>
    </row>
    <row r="84" spans="1:13">
      <c r="A84" s="66" t="s">
        <v>133</v>
      </c>
      <c r="B84" s="68" t="s">
        <v>248</v>
      </c>
      <c r="C84" s="119"/>
      <c r="D84" s="118"/>
      <c r="E84" s="129"/>
      <c r="F84" s="79"/>
      <c r="G84" s="358"/>
      <c r="H84" s="359"/>
    </row>
    <row r="85" spans="1:13">
      <c r="A85" s="248" t="s">
        <v>249</v>
      </c>
      <c r="B85" s="72" t="s">
        <v>250</v>
      </c>
      <c r="C85" s="333">
        <f>C84+C83+C79</f>
        <v>0</v>
      </c>
      <c r="D85" s="334">
        <f>D84+D83+D79</f>
        <v>0</v>
      </c>
      <c r="E85" s="126"/>
      <c r="F85" s="79"/>
      <c r="G85" s="358"/>
      <c r="H85" s="359"/>
    </row>
    <row r="86" spans="1:13">
      <c r="A86" s="66"/>
      <c r="B86" s="72"/>
      <c r="C86" s="331"/>
      <c r="D86" s="332"/>
      <c r="E86" s="129"/>
      <c r="F86" s="79"/>
      <c r="G86" s="358"/>
      <c r="H86" s="359"/>
      <c r="M86" s="74"/>
    </row>
    <row r="87" spans="1:13">
      <c r="A87" s="76" t="s">
        <v>251</v>
      </c>
      <c r="B87" s="68"/>
      <c r="C87" s="331"/>
      <c r="D87" s="332"/>
      <c r="E87" s="126"/>
      <c r="F87" s="79"/>
      <c r="G87" s="358"/>
      <c r="H87" s="359"/>
    </row>
    <row r="88" spans="1:13">
      <c r="A88" s="66" t="s">
        <v>252</v>
      </c>
      <c r="B88" s="68" t="s">
        <v>253</v>
      </c>
      <c r="C88" s="119">
        <v>22</v>
      </c>
      <c r="D88" s="119">
        <v>14</v>
      </c>
      <c r="E88" s="129"/>
      <c r="F88" s="79"/>
      <c r="G88" s="358"/>
      <c r="H88" s="359"/>
      <c r="M88" s="74"/>
    </row>
    <row r="89" spans="1:13">
      <c r="A89" s="66" t="s">
        <v>254</v>
      </c>
      <c r="B89" s="68" t="s">
        <v>255</v>
      </c>
      <c r="C89" s="119">
        <v>700</v>
      </c>
      <c r="D89" s="119">
        <v>894</v>
      </c>
      <c r="E89" s="126"/>
      <c r="F89" s="79"/>
      <c r="G89" s="358"/>
      <c r="H89" s="359"/>
    </row>
    <row r="90" spans="1:13">
      <c r="A90" s="66" t="s">
        <v>256</v>
      </c>
      <c r="B90" s="68" t="s">
        <v>257</v>
      </c>
      <c r="C90" s="119">
        <v>81</v>
      </c>
      <c r="D90" s="119">
        <v>75</v>
      </c>
      <c r="E90" s="126"/>
      <c r="F90" s="79"/>
      <c r="G90" s="358"/>
      <c r="H90" s="359"/>
      <c r="M90" s="74"/>
    </row>
    <row r="91" spans="1:13">
      <c r="A91" s="66" t="s">
        <v>258</v>
      </c>
      <c r="B91" s="68" t="s">
        <v>259</v>
      </c>
      <c r="C91" s="119">
        <v>1</v>
      </c>
      <c r="D91" s="119">
        <v>2</v>
      </c>
      <c r="E91" s="126"/>
      <c r="F91" s="79"/>
      <c r="G91" s="358"/>
      <c r="H91" s="359"/>
    </row>
    <row r="92" spans="1:13">
      <c r="A92" s="248" t="s">
        <v>527</v>
      </c>
      <c r="B92" s="72" t="s">
        <v>260</v>
      </c>
      <c r="C92" s="333">
        <f>SUM(C88:C91)</f>
        <v>804</v>
      </c>
      <c r="D92" s="334">
        <f>SUM(D88:D91)</f>
        <v>985</v>
      </c>
      <c r="E92" s="126"/>
      <c r="F92" s="79"/>
      <c r="G92" s="358"/>
      <c r="H92" s="359"/>
      <c r="M92" s="74"/>
    </row>
    <row r="93" spans="1:13">
      <c r="A93" s="239" t="s">
        <v>261</v>
      </c>
      <c r="B93" s="72" t="s">
        <v>262</v>
      </c>
      <c r="C93" s="244"/>
      <c r="D93" s="245"/>
      <c r="E93" s="126"/>
      <c r="F93" s="79"/>
      <c r="G93" s="358"/>
      <c r="H93" s="359"/>
    </row>
    <row r="94" spans="1:13" ht="16.5" thickBot="1">
      <c r="A94" s="256" t="s">
        <v>263</v>
      </c>
      <c r="B94" s="147" t="s">
        <v>264</v>
      </c>
      <c r="C94" s="337">
        <f>C65+C76+C85+C92+C93</f>
        <v>132542</v>
      </c>
      <c r="D94" s="338">
        <f>D65+D76+D85+D92+D93</f>
        <v>112207</v>
      </c>
      <c r="E94" s="148"/>
      <c r="F94" s="149"/>
      <c r="G94" s="360"/>
      <c r="H94" s="361"/>
      <c r="M94" s="74"/>
    </row>
    <row r="95" spans="1:13" ht="32.25" thickBot="1">
      <c r="A95" s="253" t="s">
        <v>265</v>
      </c>
      <c r="B95" s="254" t="s">
        <v>266</v>
      </c>
      <c r="C95" s="339">
        <f>C94+C56</f>
        <v>299588</v>
      </c>
      <c r="D95" s="340">
        <f>D94+D56</f>
        <v>277976</v>
      </c>
      <c r="E95" s="150" t="s">
        <v>607</v>
      </c>
      <c r="F95" s="255" t="s">
        <v>268</v>
      </c>
      <c r="G95" s="339">
        <f>G37+G40+G56+G79</f>
        <v>299588</v>
      </c>
      <c r="H95" s="340">
        <f>H37+H40+H56+H79</f>
        <v>277976</v>
      </c>
    </row>
    <row r="96" spans="1:13">
      <c r="A96" s="96"/>
      <c r="B96" s="308"/>
      <c r="C96" s="96"/>
      <c r="D96" s="96"/>
      <c r="E96" s="309"/>
      <c r="M96" s="74"/>
    </row>
    <row r="97" spans="1:13">
      <c r="A97" s="311"/>
      <c r="B97" s="308"/>
      <c r="C97" s="96"/>
      <c r="D97" s="96"/>
      <c r="E97" s="309"/>
      <c r="M97" s="74"/>
    </row>
    <row r="98" spans="1:13">
      <c r="A98" s="427" t="s">
        <v>640</v>
      </c>
      <c r="B98" s="435">
        <f>pdeReportingDate</f>
        <v>43245</v>
      </c>
      <c r="C98" s="435"/>
      <c r="D98" s="435"/>
      <c r="E98" s="435"/>
      <c r="F98" s="435"/>
      <c r="G98" s="435"/>
      <c r="H98" s="435"/>
      <c r="M98" s="74"/>
    </row>
    <row r="99" spans="1:13">
      <c r="A99" s="427"/>
      <c r="B99" s="42"/>
      <c r="C99" s="42"/>
      <c r="D99" s="42"/>
      <c r="E99" s="42"/>
      <c r="F99" s="42"/>
      <c r="G99" s="42"/>
      <c r="H99" s="42"/>
      <c r="M99" s="74"/>
    </row>
    <row r="100" spans="1:13">
      <c r="A100" s="428" t="s">
        <v>8</v>
      </c>
      <c r="B100" s="436" t="str">
        <f>authorName</f>
        <v>Венцислав Петров</v>
      </c>
      <c r="C100" s="436"/>
      <c r="D100" s="436"/>
      <c r="E100" s="436"/>
      <c r="F100" s="436"/>
      <c r="G100" s="436"/>
      <c r="H100" s="436"/>
    </row>
    <row r="101" spans="1:13">
      <c r="A101" s="428"/>
      <c r="B101" s="57"/>
      <c r="C101" s="57"/>
      <c r="D101" s="57"/>
      <c r="E101" s="57"/>
      <c r="F101" s="57"/>
      <c r="G101" s="57"/>
      <c r="H101" s="57"/>
    </row>
    <row r="102" spans="1:13">
      <c r="A102" s="428" t="s">
        <v>586</v>
      </c>
      <c r="B102" s="437"/>
      <c r="C102" s="437"/>
      <c r="D102" s="437"/>
      <c r="E102" s="437"/>
      <c r="F102" s="437"/>
      <c r="G102" s="437"/>
      <c r="H102" s="437"/>
    </row>
    <row r="103" spans="1:13" ht="21.75" customHeight="1">
      <c r="A103" s="429"/>
      <c r="B103" s="434" t="s">
        <v>642</v>
      </c>
      <c r="C103" s="434"/>
      <c r="D103" s="434"/>
      <c r="E103" s="434"/>
      <c r="M103" s="74"/>
    </row>
    <row r="104" spans="1:13" ht="21.75" customHeight="1">
      <c r="A104" s="429"/>
      <c r="B104" s="434" t="s">
        <v>642</v>
      </c>
      <c r="C104" s="434"/>
      <c r="D104" s="434"/>
      <c r="E104" s="434"/>
    </row>
    <row r="105" spans="1:13" ht="21.75" customHeight="1">
      <c r="A105" s="429"/>
      <c r="B105" s="434" t="s">
        <v>642</v>
      </c>
      <c r="C105" s="434"/>
      <c r="D105" s="434"/>
      <c r="E105" s="434"/>
      <c r="M105" s="74"/>
    </row>
    <row r="106" spans="1:13" ht="21.75" customHeight="1">
      <c r="A106" s="429"/>
      <c r="B106" s="434" t="s">
        <v>642</v>
      </c>
      <c r="C106" s="434"/>
      <c r="D106" s="434"/>
      <c r="E106" s="434"/>
    </row>
    <row r="107" spans="1:13" ht="21.75" customHeight="1">
      <c r="A107" s="429"/>
      <c r="B107" s="434"/>
      <c r="C107" s="434"/>
      <c r="D107" s="434"/>
      <c r="E107" s="434"/>
      <c r="M107" s="74"/>
    </row>
    <row r="108" spans="1:13" ht="21.75" customHeight="1">
      <c r="A108" s="429"/>
      <c r="B108" s="434"/>
      <c r="C108" s="434"/>
      <c r="D108" s="434"/>
      <c r="E108" s="434"/>
    </row>
    <row r="109" spans="1:13" ht="21.75" customHeight="1">
      <c r="A109" s="429"/>
      <c r="B109" s="434"/>
      <c r="C109" s="434"/>
      <c r="D109" s="434"/>
      <c r="E109" s="434"/>
      <c r="M109" s="74"/>
    </row>
    <row r="117" spans="5:13">
      <c r="E117" s="312"/>
    </row>
    <row r="119" spans="5:13">
      <c r="E119" s="312"/>
      <c r="M119" s="74"/>
    </row>
    <row r="121" spans="5:13">
      <c r="E121" s="312"/>
      <c r="M121" s="74"/>
    </row>
    <row r="123" spans="5:13">
      <c r="E123" s="312"/>
    </row>
    <row r="125" spans="5:13">
      <c r="E125" s="312"/>
      <c r="M125" s="74"/>
    </row>
    <row r="127" spans="5:13">
      <c r="E127" s="312"/>
      <c r="M127" s="74"/>
    </row>
    <row r="129" spans="5:13">
      <c r="M129" s="74"/>
    </row>
    <row r="131" spans="5:13">
      <c r="M131" s="74"/>
    </row>
    <row r="133" spans="5:13">
      <c r="M133" s="74"/>
    </row>
    <row r="135" spans="5:13">
      <c r="E135" s="312"/>
      <c r="M135" s="74"/>
    </row>
    <row r="137" spans="5:13">
      <c r="E137" s="312"/>
      <c r="M137" s="74"/>
    </row>
    <row r="139" spans="5:13">
      <c r="E139" s="312"/>
      <c r="M139" s="74"/>
    </row>
    <row r="141" spans="5:13">
      <c r="E141" s="312"/>
      <c r="M141" s="74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4"/>
    </row>
    <row r="151" spans="5:13">
      <c r="M151" s="74"/>
    </row>
    <row r="153" spans="5:13">
      <c r="M153" s="74"/>
    </row>
    <row r="159" spans="5:13">
      <c r="E159" s="312"/>
    </row>
    <row r="161" spans="1:18" s="310" customFormat="1">
      <c r="A161" s="37"/>
      <c r="B161" s="37"/>
      <c r="C161" s="37"/>
      <c r="D161" s="37"/>
      <c r="E161" s="312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310" customFormat="1">
      <c r="A163" s="37"/>
      <c r="B163" s="37"/>
      <c r="C163" s="37"/>
      <c r="D163" s="37"/>
      <c r="E163" s="312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310" customFormat="1">
      <c r="A165" s="37"/>
      <c r="B165" s="37"/>
      <c r="C165" s="37"/>
      <c r="D165" s="37"/>
      <c r="E165" s="312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310" customFormat="1">
      <c r="A167" s="37"/>
      <c r="B167" s="37"/>
      <c r="C167" s="37"/>
      <c r="D167" s="37"/>
      <c r="E167" s="312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310" customFormat="1">
      <c r="A175" s="37"/>
      <c r="B175" s="37"/>
      <c r="C175" s="37"/>
      <c r="D175" s="37"/>
      <c r="E175" s="312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310" customFormat="1">
      <c r="A177" s="37"/>
      <c r="B177" s="37"/>
      <c r="C177" s="37"/>
      <c r="D177" s="37"/>
      <c r="E177" s="312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310" customFormat="1">
      <c r="A179" s="37"/>
      <c r="B179" s="37"/>
      <c r="C179" s="37"/>
      <c r="D179" s="37"/>
      <c r="E179" s="312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310" customFormat="1">
      <c r="A181" s="37"/>
      <c r="B181" s="37"/>
      <c r="C181" s="37"/>
      <c r="D181" s="37"/>
      <c r="E181" s="312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310" customFormat="1">
      <c r="A185" s="37"/>
      <c r="B185" s="37"/>
      <c r="C185" s="37"/>
      <c r="D185" s="37"/>
      <c r="E185" s="312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25" zoomScale="80" zoomScaleNormal="70" zoomScaleSheetLayoutView="80" workbookViewId="0">
      <selection activeCell="G22" sqref="G22:H25"/>
    </sheetView>
  </sheetViews>
  <sheetFormatPr defaultColWidth="9.28515625" defaultRowHeight="15.75"/>
  <cols>
    <col min="1" max="1" width="50.7109375" style="305" customWidth="1"/>
    <col min="2" max="2" width="10.7109375" style="305" customWidth="1"/>
    <col min="3" max="4" width="15.7109375" style="113" customWidth="1"/>
    <col min="5" max="5" width="50.7109375" style="305" customWidth="1"/>
    <col min="6" max="6" width="10.7109375" style="305" customWidth="1"/>
    <col min="7" max="8" width="15.7109375" style="113" customWidth="1"/>
    <col min="9" max="16384" width="9.28515625" style="113"/>
  </cols>
  <sheetData>
    <row r="1" spans="1:8">
      <c r="A1" s="16" t="s">
        <v>511</v>
      </c>
      <c r="B1" s="26"/>
      <c r="C1" s="26"/>
      <c r="D1" s="26"/>
      <c r="E1" s="43"/>
      <c r="F1" s="27"/>
      <c r="G1" s="14"/>
      <c r="H1" s="14"/>
    </row>
    <row r="2" spans="1:8">
      <c r="A2" s="44" t="str">
        <f>CONCATENATE("(",LOWER(reportConsolidation),")")</f>
        <v>(на консолидирана основа)</v>
      </c>
      <c r="B2" s="16"/>
      <c r="C2" s="16"/>
      <c r="D2" s="16"/>
      <c r="E2" s="43"/>
      <c r="F2" s="27"/>
      <c r="G2" s="14"/>
      <c r="H2" s="14"/>
    </row>
    <row r="3" spans="1:8">
      <c r="A3" s="26"/>
      <c r="B3" s="19"/>
      <c r="C3" s="19"/>
      <c r="D3" s="19"/>
      <c r="E3" s="43"/>
      <c r="F3" s="45"/>
      <c r="G3" s="25"/>
      <c r="H3" s="25"/>
    </row>
    <row r="4" spans="1:8">
      <c r="A4" s="53" t="str">
        <f>CONCATENATE("на ",UPPER(pdeName))</f>
        <v>на АЛКОМЕТ АД</v>
      </c>
      <c r="B4" s="19"/>
      <c r="C4" s="19"/>
      <c r="D4" s="19"/>
      <c r="E4" s="43"/>
      <c r="F4" s="41"/>
      <c r="G4" s="107"/>
      <c r="H4" s="47"/>
    </row>
    <row r="5" spans="1:8">
      <c r="A5" s="53" t="str">
        <f>CONCATENATE("ЕИК по БУЛСТАТ: ", pdeBulstat)</f>
        <v>ЕИК по БУЛСТАТ: 837066358</v>
      </c>
      <c r="B5" s="300"/>
      <c r="C5" s="300"/>
      <c r="D5" s="300"/>
      <c r="E5" s="25"/>
      <c r="F5" s="56"/>
      <c r="G5" s="57"/>
      <c r="H5" s="14"/>
    </row>
    <row r="6" spans="1:8">
      <c r="A6" s="53" t="str">
        <f>CONCATENATE("към ",TEXT(endDate,"dd.mm.yyyy")," г.")</f>
        <v>към 31.03.2018 г.</v>
      </c>
      <c r="B6" s="16"/>
      <c r="C6" s="34"/>
      <c r="D6" s="16"/>
      <c r="E6" s="25"/>
      <c r="F6" s="56"/>
      <c r="G6" s="59"/>
      <c r="H6" s="14"/>
    </row>
    <row r="7" spans="1:8" ht="16.5" thickBot="1">
      <c r="A7" s="28"/>
      <c r="B7" s="14"/>
      <c r="C7" s="29"/>
      <c r="D7" s="29"/>
      <c r="E7" s="30"/>
      <c r="F7" s="30"/>
      <c r="G7" s="14"/>
      <c r="H7" s="31" t="s">
        <v>519</v>
      </c>
    </row>
    <row r="8" spans="1:8" ht="31.5">
      <c r="A8" s="151" t="s">
        <v>269</v>
      </c>
      <c r="B8" s="152" t="s">
        <v>11</v>
      </c>
      <c r="C8" s="152" t="s">
        <v>12</v>
      </c>
      <c r="D8" s="153" t="s">
        <v>16</v>
      </c>
      <c r="E8" s="151" t="s">
        <v>270</v>
      </c>
      <c r="F8" s="152" t="s">
        <v>11</v>
      </c>
      <c r="G8" s="152" t="s">
        <v>12</v>
      </c>
      <c r="H8" s="153" t="s">
        <v>16</v>
      </c>
    </row>
    <row r="9" spans="1:8" ht="16.5" thickBot="1">
      <c r="A9" s="169" t="s">
        <v>17</v>
      </c>
      <c r="B9" s="170" t="s">
        <v>18</v>
      </c>
      <c r="C9" s="170">
        <v>1</v>
      </c>
      <c r="D9" s="171">
        <v>2</v>
      </c>
      <c r="E9" s="169" t="s">
        <v>17</v>
      </c>
      <c r="F9" s="170" t="s">
        <v>18</v>
      </c>
      <c r="G9" s="170">
        <v>1</v>
      </c>
      <c r="H9" s="171">
        <v>2</v>
      </c>
    </row>
    <row r="10" spans="1:8">
      <c r="A10" s="172" t="s">
        <v>271</v>
      </c>
      <c r="B10" s="173"/>
      <c r="C10" s="174"/>
      <c r="D10" s="175"/>
      <c r="E10" s="172" t="s">
        <v>272</v>
      </c>
      <c r="F10" s="184"/>
      <c r="G10" s="368"/>
      <c r="H10" s="369"/>
    </row>
    <row r="11" spans="1:8">
      <c r="A11" s="155" t="s">
        <v>273</v>
      </c>
      <c r="B11" s="109"/>
      <c r="C11" s="110"/>
      <c r="D11" s="163"/>
      <c r="E11" s="155" t="s">
        <v>274</v>
      </c>
      <c r="F11" s="111"/>
      <c r="G11" s="115"/>
      <c r="H11" s="164"/>
    </row>
    <row r="12" spans="1:8">
      <c r="A12" s="116" t="s">
        <v>275</v>
      </c>
      <c r="B12" s="112" t="s">
        <v>276</v>
      </c>
      <c r="C12" s="235">
        <v>67835</v>
      </c>
      <c r="D12" s="235">
        <v>65035</v>
      </c>
      <c r="E12" s="116" t="s">
        <v>277</v>
      </c>
      <c r="F12" s="161" t="s">
        <v>278</v>
      </c>
      <c r="G12" s="235">
        <v>95756</v>
      </c>
      <c r="H12" s="235">
        <v>88799</v>
      </c>
    </row>
    <row r="13" spans="1:8">
      <c r="A13" s="116" t="s">
        <v>279</v>
      </c>
      <c r="B13" s="112" t="s">
        <v>280</v>
      </c>
      <c r="C13" s="235">
        <v>3370</v>
      </c>
      <c r="D13" s="235">
        <v>2584</v>
      </c>
      <c r="E13" s="116" t="s">
        <v>281</v>
      </c>
      <c r="F13" s="161" t="s">
        <v>282</v>
      </c>
      <c r="G13" s="235">
        <v>0</v>
      </c>
      <c r="H13" s="235">
        <v>0</v>
      </c>
    </row>
    <row r="14" spans="1:8">
      <c r="A14" s="116" t="s">
        <v>283</v>
      </c>
      <c r="B14" s="112" t="s">
        <v>284</v>
      </c>
      <c r="C14" s="235">
        <v>3234</v>
      </c>
      <c r="D14" s="235">
        <v>3219</v>
      </c>
      <c r="E14" s="166" t="s">
        <v>285</v>
      </c>
      <c r="F14" s="161" t="s">
        <v>286</v>
      </c>
      <c r="G14" s="235">
        <v>103</v>
      </c>
      <c r="H14" s="235">
        <v>81</v>
      </c>
    </row>
    <row r="15" spans="1:8">
      <c r="A15" s="116" t="s">
        <v>287</v>
      </c>
      <c r="B15" s="112" t="s">
        <v>288</v>
      </c>
      <c r="C15" s="235">
        <v>5527</v>
      </c>
      <c r="D15" s="235">
        <v>5063</v>
      </c>
      <c r="E15" s="166" t="s">
        <v>79</v>
      </c>
      <c r="F15" s="161" t="s">
        <v>289</v>
      </c>
      <c r="G15" s="235">
        <v>1149</v>
      </c>
      <c r="H15" s="235">
        <v>2324</v>
      </c>
    </row>
    <row r="16" spans="1:8">
      <c r="A16" s="116" t="s">
        <v>290</v>
      </c>
      <c r="B16" s="112" t="s">
        <v>291</v>
      </c>
      <c r="C16" s="235">
        <v>1161</v>
      </c>
      <c r="D16" s="235">
        <v>1020</v>
      </c>
      <c r="E16" s="157" t="s">
        <v>52</v>
      </c>
      <c r="F16" s="185" t="s">
        <v>292</v>
      </c>
      <c r="G16" s="364">
        <f>SUM(G12:G15)</f>
        <v>97008</v>
      </c>
      <c r="H16" s="365">
        <f>SUM(H12:H15)</f>
        <v>91204</v>
      </c>
    </row>
    <row r="17" spans="1:8" ht="31.5">
      <c r="A17" s="116" t="s">
        <v>293</v>
      </c>
      <c r="B17" s="112" t="s">
        <v>294</v>
      </c>
      <c r="C17" s="235">
        <v>665</v>
      </c>
      <c r="D17" s="235">
        <v>1228</v>
      </c>
      <c r="E17" s="166"/>
      <c r="F17" s="158"/>
      <c r="G17" s="115"/>
      <c r="H17" s="164"/>
    </row>
    <row r="18" spans="1:8" ht="31.5">
      <c r="A18" s="116" t="s">
        <v>295</v>
      </c>
      <c r="B18" s="112" t="s">
        <v>296</v>
      </c>
      <c r="C18" s="235">
        <v>9199</v>
      </c>
      <c r="D18" s="235">
        <v>6833</v>
      </c>
      <c r="E18" s="155" t="s">
        <v>297</v>
      </c>
      <c r="F18" s="159" t="s">
        <v>298</v>
      </c>
      <c r="G18" s="375">
        <v>33</v>
      </c>
      <c r="H18" s="375">
        <v>33</v>
      </c>
    </row>
    <row r="19" spans="1:8">
      <c r="A19" s="116" t="s">
        <v>299</v>
      </c>
      <c r="B19" s="112" t="s">
        <v>300</v>
      </c>
      <c r="C19" s="235">
        <v>629</v>
      </c>
      <c r="D19" s="235">
        <v>371</v>
      </c>
      <c r="E19" s="116" t="s">
        <v>301</v>
      </c>
      <c r="F19" s="158" t="s">
        <v>302</v>
      </c>
      <c r="G19" s="235"/>
      <c r="H19" s="236"/>
    </row>
    <row r="20" spans="1:8">
      <c r="A20" s="156" t="s">
        <v>303</v>
      </c>
      <c r="B20" s="112" t="s">
        <v>304</v>
      </c>
      <c r="C20" s="235"/>
      <c r="D20" s="236"/>
      <c r="E20" s="155"/>
      <c r="F20" s="111"/>
      <c r="G20" s="115"/>
      <c r="H20" s="164"/>
    </row>
    <row r="21" spans="1:8">
      <c r="A21" s="156" t="s">
        <v>305</v>
      </c>
      <c r="B21" s="112" t="s">
        <v>306</v>
      </c>
      <c r="C21" s="235"/>
      <c r="D21" s="236"/>
      <c r="E21" s="155" t="s">
        <v>307</v>
      </c>
      <c r="F21" s="111"/>
      <c r="G21" s="115"/>
      <c r="H21" s="164"/>
    </row>
    <row r="22" spans="1:8">
      <c r="A22" s="157" t="s">
        <v>52</v>
      </c>
      <c r="B22" s="114" t="s">
        <v>308</v>
      </c>
      <c r="C22" s="364">
        <f>SUM(C12:C18)+C19</f>
        <v>91620</v>
      </c>
      <c r="D22" s="365">
        <f>SUM(D12:D18)+D19</f>
        <v>85353</v>
      </c>
      <c r="E22" s="116" t="s">
        <v>309</v>
      </c>
      <c r="F22" s="158" t="s">
        <v>310</v>
      </c>
      <c r="G22" s="235">
        <v>2</v>
      </c>
      <c r="H22" s="235">
        <v>7</v>
      </c>
    </row>
    <row r="23" spans="1:8">
      <c r="A23" s="155"/>
      <c r="B23" s="112"/>
      <c r="C23" s="115"/>
      <c r="D23" s="164"/>
      <c r="E23" s="156" t="s">
        <v>311</v>
      </c>
      <c r="F23" s="158" t="s">
        <v>312</v>
      </c>
      <c r="G23" s="235"/>
      <c r="H23" s="235"/>
    </row>
    <row r="24" spans="1:8" ht="31.5">
      <c r="A24" s="155" t="s">
        <v>313</v>
      </c>
      <c r="B24" s="158"/>
      <c r="C24" s="115"/>
      <c r="D24" s="164"/>
      <c r="E24" s="116" t="s">
        <v>314</v>
      </c>
      <c r="F24" s="158" t="s">
        <v>315</v>
      </c>
      <c r="G24" s="235"/>
      <c r="H24" s="235"/>
    </row>
    <row r="25" spans="1:8" ht="31.5">
      <c r="A25" s="116" t="s">
        <v>316</v>
      </c>
      <c r="B25" s="158" t="s">
        <v>317</v>
      </c>
      <c r="C25" s="235">
        <v>392</v>
      </c>
      <c r="D25" s="235">
        <v>435</v>
      </c>
      <c r="E25" s="116" t="s">
        <v>318</v>
      </c>
      <c r="F25" s="158" t="s">
        <v>319</v>
      </c>
      <c r="G25" s="235">
        <v>21</v>
      </c>
      <c r="H25" s="235">
        <v>3</v>
      </c>
    </row>
    <row r="26" spans="1:8" ht="31.5">
      <c r="A26" s="116" t="s">
        <v>320</v>
      </c>
      <c r="B26" s="158" t="s">
        <v>321</v>
      </c>
      <c r="C26" s="235"/>
      <c r="D26" s="235"/>
      <c r="E26" s="116" t="s">
        <v>322</v>
      </c>
      <c r="F26" s="158" t="s">
        <v>323</v>
      </c>
      <c r="G26" s="235"/>
      <c r="H26" s="236"/>
    </row>
    <row r="27" spans="1:8" ht="31.5">
      <c r="A27" s="116" t="s">
        <v>324</v>
      </c>
      <c r="B27" s="158" t="s">
        <v>325</v>
      </c>
      <c r="C27" s="235">
        <v>1</v>
      </c>
      <c r="D27" s="235">
        <v>1</v>
      </c>
      <c r="E27" s="157" t="s">
        <v>104</v>
      </c>
      <c r="F27" s="159" t="s">
        <v>326</v>
      </c>
      <c r="G27" s="364">
        <f>SUM(G22:G26)</f>
        <v>23</v>
      </c>
      <c r="H27" s="365">
        <f>SUM(H22:H26)</f>
        <v>10</v>
      </c>
    </row>
    <row r="28" spans="1:8">
      <c r="A28" s="116" t="s">
        <v>79</v>
      </c>
      <c r="B28" s="158" t="s">
        <v>327</v>
      </c>
      <c r="C28" s="235">
        <v>180</v>
      </c>
      <c r="D28" s="235">
        <v>184</v>
      </c>
      <c r="E28" s="156"/>
      <c r="F28" s="111"/>
      <c r="G28" s="115"/>
      <c r="H28" s="164"/>
    </row>
    <row r="29" spans="1:8">
      <c r="A29" s="157" t="s">
        <v>77</v>
      </c>
      <c r="B29" s="159" t="s">
        <v>328</v>
      </c>
      <c r="C29" s="364">
        <f>SUM(C25:C28)</f>
        <v>573</v>
      </c>
      <c r="D29" s="365">
        <f>SUM(D25:D28)</f>
        <v>620</v>
      </c>
      <c r="E29" s="116"/>
      <c r="F29" s="111"/>
      <c r="G29" s="115"/>
      <c r="H29" s="164"/>
    </row>
    <row r="30" spans="1:8" ht="16.5" thickBot="1">
      <c r="A30" s="176"/>
      <c r="B30" s="177"/>
      <c r="C30" s="188"/>
      <c r="D30" s="189"/>
      <c r="E30" s="178"/>
      <c r="F30" s="186"/>
      <c r="G30" s="180"/>
      <c r="H30" s="181"/>
    </row>
    <row r="31" spans="1:8" ht="31.5">
      <c r="A31" s="172" t="s">
        <v>329</v>
      </c>
      <c r="B31" s="152" t="s">
        <v>330</v>
      </c>
      <c r="C31" s="370">
        <f>C29+C22</f>
        <v>92193</v>
      </c>
      <c r="D31" s="371">
        <f>D29+D22</f>
        <v>85973</v>
      </c>
      <c r="E31" s="172" t="s">
        <v>521</v>
      </c>
      <c r="F31" s="187" t="s">
        <v>331</v>
      </c>
      <c r="G31" s="174">
        <f>G16+G18+G27</f>
        <v>97064</v>
      </c>
      <c r="H31" s="175">
        <f>H16+H18+H27</f>
        <v>91247</v>
      </c>
    </row>
    <row r="32" spans="1:8">
      <c r="A32" s="154"/>
      <c r="B32" s="108"/>
      <c r="C32" s="362"/>
      <c r="D32" s="363"/>
      <c r="E32" s="154"/>
      <c r="F32" s="158"/>
      <c r="G32" s="115"/>
      <c r="H32" s="164"/>
    </row>
    <row r="33" spans="1:8">
      <c r="A33" s="154" t="s">
        <v>332</v>
      </c>
      <c r="B33" s="108" t="s">
        <v>333</v>
      </c>
      <c r="C33" s="162">
        <f>IF((G31-C31)&gt;0,G31-C31,0)</f>
        <v>4871</v>
      </c>
      <c r="D33" s="165">
        <f>IF((H31-D31)&gt;0,H31-D31,0)</f>
        <v>5274</v>
      </c>
      <c r="E33" s="154" t="s">
        <v>334</v>
      </c>
      <c r="F33" s="159" t="s">
        <v>335</v>
      </c>
      <c r="G33" s="364">
        <f>IF((C31-G31)&gt;0,C31-G31,0)</f>
        <v>0</v>
      </c>
      <c r="H33" s="365">
        <f>IF((D31-H31)&gt;0,D31-H31,0)</f>
        <v>0</v>
      </c>
    </row>
    <row r="34" spans="1:8" ht="31.5">
      <c r="A34" s="160" t="s">
        <v>336</v>
      </c>
      <c r="B34" s="159" t="s">
        <v>337</v>
      </c>
      <c r="C34" s="235"/>
      <c r="D34" s="236"/>
      <c r="E34" s="155" t="s">
        <v>338</v>
      </c>
      <c r="F34" s="158" t="s">
        <v>339</v>
      </c>
      <c r="G34" s="235"/>
      <c r="H34" s="236"/>
    </row>
    <row r="35" spans="1:8">
      <c r="A35" s="155" t="s">
        <v>340</v>
      </c>
      <c r="B35" s="159" t="s">
        <v>341</v>
      </c>
      <c r="C35" s="235"/>
      <c r="D35" s="236"/>
      <c r="E35" s="155" t="s">
        <v>342</v>
      </c>
      <c r="F35" s="158" t="s">
        <v>343</v>
      </c>
      <c r="G35" s="235"/>
      <c r="H35" s="236"/>
    </row>
    <row r="36" spans="1:8" ht="16.5" thickBot="1">
      <c r="A36" s="179" t="s">
        <v>344</v>
      </c>
      <c r="B36" s="177" t="s">
        <v>345</v>
      </c>
      <c r="C36" s="372">
        <f>C31-C34+C35</f>
        <v>92193</v>
      </c>
      <c r="D36" s="373">
        <f>D31-D34+D35</f>
        <v>85973</v>
      </c>
      <c r="E36" s="183" t="s">
        <v>346</v>
      </c>
      <c r="F36" s="177" t="s">
        <v>347</v>
      </c>
      <c r="G36" s="188">
        <f>G35-G34+G31</f>
        <v>97064</v>
      </c>
      <c r="H36" s="189">
        <f>H35-H34+H31</f>
        <v>91247</v>
      </c>
    </row>
    <row r="37" spans="1:8">
      <c r="A37" s="182" t="s">
        <v>348</v>
      </c>
      <c r="B37" s="152" t="s">
        <v>349</v>
      </c>
      <c r="C37" s="370">
        <f>IF((G36-C36)&gt;0,G36-C36,0)</f>
        <v>4871</v>
      </c>
      <c r="D37" s="371">
        <f>IF((H36-D36)&gt;0,H36-D36,0)</f>
        <v>5274</v>
      </c>
      <c r="E37" s="182" t="s">
        <v>350</v>
      </c>
      <c r="F37" s="187" t="s">
        <v>351</v>
      </c>
      <c r="G37" s="174">
        <f>IF((C36-G36)&gt;0,C36-G36,0)</f>
        <v>0</v>
      </c>
      <c r="H37" s="175">
        <f>IF((D36-H36)&gt;0,D36-H36,0)</f>
        <v>0</v>
      </c>
    </row>
    <row r="38" spans="1:8">
      <c r="A38" s="155" t="s">
        <v>352</v>
      </c>
      <c r="B38" s="159" t="s">
        <v>353</v>
      </c>
      <c r="C38" s="364">
        <f>C39+C40+C41</f>
        <v>487</v>
      </c>
      <c r="D38" s="365">
        <f>D39+D40+D41</f>
        <v>527</v>
      </c>
      <c r="E38" s="167"/>
      <c r="F38" s="111"/>
      <c r="G38" s="115"/>
      <c r="H38" s="164"/>
    </row>
    <row r="39" spans="1:8" ht="31.5">
      <c r="A39" s="116" t="s">
        <v>354</v>
      </c>
      <c r="B39" s="158" t="s">
        <v>355</v>
      </c>
      <c r="C39" s="235">
        <v>487</v>
      </c>
      <c r="D39" s="235">
        <v>527</v>
      </c>
      <c r="E39" s="167"/>
      <c r="F39" s="111"/>
      <c r="G39" s="115"/>
      <c r="H39" s="164"/>
    </row>
    <row r="40" spans="1:8" ht="31.5">
      <c r="A40" s="116" t="s">
        <v>356</v>
      </c>
      <c r="B40" s="161" t="s">
        <v>357</v>
      </c>
      <c r="C40" s="235"/>
      <c r="D40" s="236"/>
      <c r="E40" s="167"/>
      <c r="F40" s="158"/>
      <c r="G40" s="115"/>
      <c r="H40" s="164"/>
    </row>
    <row r="41" spans="1:8">
      <c r="A41" s="116" t="s">
        <v>358</v>
      </c>
      <c r="B41" s="161" t="s">
        <v>359</v>
      </c>
      <c r="C41" s="235"/>
      <c r="D41" s="236"/>
      <c r="E41" s="167"/>
      <c r="F41" s="158"/>
      <c r="G41" s="115"/>
      <c r="H41" s="164"/>
    </row>
    <row r="42" spans="1:8">
      <c r="A42" s="154" t="s">
        <v>360</v>
      </c>
      <c r="B42" s="117" t="s">
        <v>361</v>
      </c>
      <c r="C42" s="162">
        <f>+IF((G36-C36-C38)&gt;0,G36-C36-C38,0)</f>
        <v>4384</v>
      </c>
      <c r="D42" s="165">
        <f>+IF((H36-D36-D38)&gt;0,H36-D36-D38,0)</f>
        <v>4747</v>
      </c>
      <c r="E42" s="168" t="s">
        <v>362</v>
      </c>
      <c r="F42" s="117" t="s">
        <v>363</v>
      </c>
      <c r="G42" s="162">
        <f>IF(G37&gt;0,IF(C38+G37&lt;0,0,C38+G37),IF(C37-C38&lt;0,C38-C37,0))</f>
        <v>0</v>
      </c>
      <c r="H42" s="165">
        <f>IF(H37&gt;0,IF(D38+H37&lt;0,0,D38+H37),IF(D37-D38&lt;0,D38-D37,0))</f>
        <v>0</v>
      </c>
    </row>
    <row r="43" spans="1:8">
      <c r="A43" s="154" t="s">
        <v>364</v>
      </c>
      <c r="B43" s="108" t="s">
        <v>365</v>
      </c>
      <c r="C43" s="235"/>
      <c r="D43" s="236"/>
      <c r="E43" s="154" t="s">
        <v>364</v>
      </c>
      <c r="F43" s="117" t="s">
        <v>366</v>
      </c>
      <c r="G43" s="321"/>
      <c r="H43" s="374"/>
    </row>
    <row r="44" spans="1:8" ht="16.5" thickBot="1">
      <c r="A44" s="183" t="s">
        <v>367</v>
      </c>
      <c r="B44" s="170" t="s">
        <v>368</v>
      </c>
      <c r="C44" s="188">
        <f>IF(G42=0,IF(C42-C43&gt;0,C42-C43+G43,0),IF(G42-G43&lt;0,G43-G42+C42,0))</f>
        <v>4384</v>
      </c>
      <c r="D44" s="189">
        <f>IF(H42=0,IF(D42-D43&gt;0,D42-D43+H43,0),IF(H42-H43&lt;0,H43-H42+D42,0))</f>
        <v>4747</v>
      </c>
      <c r="E44" s="183" t="s">
        <v>369</v>
      </c>
      <c r="F44" s="190" t="s">
        <v>370</v>
      </c>
      <c r="G44" s="188">
        <f>IF(C42=0,IF(G42-G43&gt;0,G42-G43+C43,0),IF(C42-C43&lt;0,C43-C42+G43,0))</f>
        <v>0</v>
      </c>
      <c r="H44" s="189">
        <f>IF(D42=0,IF(H42-H43&gt;0,H42-H43+D43,0),IF(D42-D43&lt;0,D43-D42+H43,0))</f>
        <v>0</v>
      </c>
    </row>
    <row r="45" spans="1:8" ht="16.5" thickBot="1">
      <c r="A45" s="191" t="s">
        <v>371</v>
      </c>
      <c r="B45" s="192" t="s">
        <v>372</v>
      </c>
      <c r="C45" s="366">
        <f>C36+C38+C42</f>
        <v>97064</v>
      </c>
      <c r="D45" s="367">
        <f>D36+D38+D42</f>
        <v>91247</v>
      </c>
      <c r="E45" s="191" t="s">
        <v>373</v>
      </c>
      <c r="F45" s="193" t="s">
        <v>374</v>
      </c>
      <c r="G45" s="366">
        <f>G42+G36</f>
        <v>97064</v>
      </c>
      <c r="H45" s="367">
        <f>H42+H36</f>
        <v>91247</v>
      </c>
    </row>
    <row r="46" spans="1:8">
      <c r="A46" s="30"/>
      <c r="B46" s="301"/>
      <c r="C46" s="302"/>
      <c r="D46" s="302"/>
      <c r="E46" s="303"/>
      <c r="F46" s="30"/>
      <c r="G46" s="302"/>
      <c r="H46" s="302"/>
    </row>
    <row r="47" spans="1:8">
      <c r="A47" s="438" t="s">
        <v>641</v>
      </c>
      <c r="B47" s="438"/>
      <c r="C47" s="438"/>
      <c r="D47" s="438"/>
      <c r="E47" s="438"/>
      <c r="F47" s="30"/>
      <c r="G47" s="302"/>
      <c r="H47" s="302"/>
    </row>
    <row r="48" spans="1:8">
      <c r="A48" s="30"/>
      <c r="B48" s="301"/>
      <c r="C48" s="302"/>
      <c r="D48" s="302"/>
      <c r="E48" s="303"/>
      <c r="F48" s="30"/>
      <c r="G48" s="302"/>
      <c r="H48" s="302"/>
    </row>
    <row r="49" spans="1:13">
      <c r="A49" s="30"/>
      <c r="B49" s="30"/>
      <c r="C49" s="302"/>
      <c r="D49" s="302"/>
      <c r="E49" s="30"/>
      <c r="F49" s="30"/>
      <c r="G49" s="304"/>
      <c r="H49" s="304"/>
    </row>
    <row r="50" spans="1:13" s="35" customFormat="1">
      <c r="A50" s="427" t="s">
        <v>640</v>
      </c>
      <c r="B50" s="435">
        <f>pdeReportingDate</f>
        <v>43245</v>
      </c>
      <c r="C50" s="435"/>
      <c r="D50" s="435"/>
      <c r="E50" s="435"/>
      <c r="F50" s="435"/>
      <c r="G50" s="435"/>
      <c r="H50" s="435"/>
      <c r="M50" s="74"/>
    </row>
    <row r="51" spans="1:13" s="35" customFormat="1">
      <c r="A51" s="427"/>
      <c r="B51" s="42"/>
      <c r="C51" s="42"/>
      <c r="D51" s="42"/>
      <c r="E51" s="42"/>
      <c r="F51" s="42"/>
      <c r="G51" s="42"/>
      <c r="H51" s="42"/>
      <c r="M51" s="74"/>
    </row>
    <row r="52" spans="1:13" s="35" customFormat="1">
      <c r="A52" s="428" t="s">
        <v>8</v>
      </c>
      <c r="B52" s="436" t="str">
        <f>authorName</f>
        <v>Венцислав Петров</v>
      </c>
      <c r="C52" s="436"/>
      <c r="D52" s="436"/>
      <c r="E52" s="436"/>
      <c r="F52" s="436"/>
      <c r="G52" s="436"/>
      <c r="H52" s="436"/>
    </row>
    <row r="53" spans="1:13" s="35" customFormat="1">
      <c r="A53" s="428"/>
      <c r="B53" s="57"/>
      <c r="C53" s="57"/>
      <c r="D53" s="57"/>
      <c r="E53" s="57"/>
      <c r="F53" s="57"/>
      <c r="G53" s="57"/>
      <c r="H53" s="57"/>
    </row>
    <row r="54" spans="1:13" s="35" customFormat="1">
      <c r="A54" s="428" t="s">
        <v>586</v>
      </c>
      <c r="B54" s="437"/>
      <c r="C54" s="437"/>
      <c r="D54" s="437"/>
      <c r="E54" s="437"/>
      <c r="F54" s="437"/>
      <c r="G54" s="437"/>
      <c r="H54" s="437"/>
    </row>
    <row r="55" spans="1:13" ht="15.75" customHeight="1">
      <c r="A55" s="429"/>
      <c r="B55" s="434" t="s">
        <v>642</v>
      </c>
      <c r="C55" s="434"/>
      <c r="D55" s="434"/>
      <c r="E55" s="434"/>
      <c r="F55" s="310"/>
      <c r="G55" s="37"/>
      <c r="H55" s="35"/>
    </row>
    <row r="56" spans="1:13" ht="15.75" customHeight="1">
      <c r="A56" s="429"/>
      <c r="B56" s="434" t="s">
        <v>642</v>
      </c>
      <c r="C56" s="434"/>
      <c r="D56" s="434"/>
      <c r="E56" s="434"/>
      <c r="F56" s="310"/>
      <c r="G56" s="37"/>
      <c r="H56" s="35"/>
    </row>
    <row r="57" spans="1:13" ht="15.75" customHeight="1">
      <c r="A57" s="429"/>
      <c r="B57" s="434" t="s">
        <v>642</v>
      </c>
      <c r="C57" s="434"/>
      <c r="D57" s="434"/>
      <c r="E57" s="434"/>
      <c r="F57" s="310"/>
      <c r="G57" s="37"/>
      <c r="H57" s="35"/>
    </row>
    <row r="58" spans="1:13" ht="15.75" customHeight="1">
      <c r="A58" s="429"/>
      <c r="B58" s="434" t="s">
        <v>642</v>
      </c>
      <c r="C58" s="434"/>
      <c r="D58" s="434"/>
      <c r="E58" s="434"/>
      <c r="F58" s="310"/>
      <c r="G58" s="37"/>
      <c r="H58" s="35"/>
    </row>
    <row r="59" spans="1:13">
      <c r="A59" s="429"/>
      <c r="B59" s="434"/>
      <c r="C59" s="434"/>
      <c r="D59" s="434"/>
      <c r="E59" s="434"/>
      <c r="F59" s="310"/>
      <c r="G59" s="37"/>
      <c r="H59" s="35"/>
    </row>
    <row r="60" spans="1:13">
      <c r="A60" s="429"/>
      <c r="B60" s="434"/>
      <c r="C60" s="434"/>
      <c r="D60" s="434"/>
      <c r="E60" s="434"/>
      <c r="F60" s="310"/>
      <c r="G60" s="37"/>
      <c r="H60" s="35"/>
    </row>
    <row r="61" spans="1:13">
      <c r="A61" s="429"/>
      <c r="B61" s="434"/>
      <c r="C61" s="434"/>
      <c r="D61" s="434"/>
      <c r="E61" s="434"/>
      <c r="F61" s="310"/>
      <c r="G61" s="37"/>
      <c r="H61" s="35"/>
    </row>
    <row r="62" spans="1:13">
      <c r="A62" s="30"/>
      <c r="B62" s="30"/>
      <c r="C62" s="302"/>
      <c r="D62" s="302"/>
      <c r="E62" s="30"/>
      <c r="F62" s="30"/>
      <c r="G62" s="304"/>
      <c r="H62" s="304"/>
    </row>
    <row r="63" spans="1:13">
      <c r="A63" s="30"/>
      <c r="B63" s="30"/>
      <c r="C63" s="302"/>
      <c r="D63" s="302"/>
      <c r="E63" s="30"/>
      <c r="F63" s="30"/>
      <c r="G63" s="304"/>
      <c r="H63" s="304"/>
    </row>
    <row r="64" spans="1:13">
      <c r="A64" s="30"/>
      <c r="B64" s="30"/>
      <c r="C64" s="302"/>
      <c r="D64" s="302"/>
      <c r="E64" s="30"/>
      <c r="F64" s="30"/>
      <c r="G64" s="304"/>
      <c r="H64" s="304"/>
    </row>
    <row r="65" spans="1:8">
      <c r="A65" s="30"/>
      <c r="B65" s="30"/>
      <c r="C65" s="302"/>
      <c r="D65" s="302"/>
      <c r="E65" s="30"/>
      <c r="F65" s="30"/>
      <c r="G65" s="304"/>
      <c r="H65" s="304"/>
    </row>
    <row r="66" spans="1:8">
      <c r="A66" s="30"/>
      <c r="B66" s="30"/>
      <c r="C66" s="302"/>
      <c r="D66" s="302"/>
      <c r="E66" s="30"/>
      <c r="F66" s="30"/>
      <c r="G66" s="304"/>
      <c r="H66" s="304"/>
    </row>
    <row r="67" spans="1:8">
      <c r="A67" s="30"/>
      <c r="B67" s="30"/>
      <c r="C67" s="302"/>
      <c r="D67" s="302"/>
      <c r="E67" s="30"/>
      <c r="F67" s="30"/>
      <c r="G67" s="304"/>
      <c r="H67" s="304"/>
    </row>
    <row r="68" spans="1:8">
      <c r="A68" s="30"/>
      <c r="B68" s="30"/>
      <c r="C68" s="302"/>
      <c r="D68" s="302"/>
      <c r="E68" s="30"/>
      <c r="F68" s="30"/>
      <c r="G68" s="304"/>
      <c r="H68" s="304"/>
    </row>
    <row r="69" spans="1:8">
      <c r="A69" s="30"/>
      <c r="B69" s="30"/>
      <c r="C69" s="302"/>
      <c r="D69" s="302"/>
      <c r="E69" s="30"/>
      <c r="F69" s="30"/>
      <c r="G69" s="304"/>
      <c r="H69" s="304"/>
    </row>
    <row r="70" spans="1:8">
      <c r="A70" s="30"/>
      <c r="B70" s="30"/>
      <c r="C70" s="302"/>
      <c r="D70" s="302"/>
      <c r="E70" s="30"/>
      <c r="F70" s="30"/>
      <c r="G70" s="304"/>
      <c r="H70" s="304"/>
    </row>
    <row r="71" spans="1:8">
      <c r="A71" s="30"/>
      <c r="B71" s="30"/>
      <c r="C71" s="302"/>
      <c r="D71" s="302"/>
      <c r="E71" s="30"/>
      <c r="F71" s="30"/>
      <c r="G71" s="304"/>
      <c r="H71" s="304"/>
    </row>
    <row r="72" spans="1:8">
      <c r="A72" s="30"/>
      <c r="B72" s="30"/>
      <c r="C72" s="302"/>
      <c r="D72" s="302"/>
      <c r="E72" s="30"/>
      <c r="F72" s="30"/>
      <c r="G72" s="304"/>
      <c r="H72" s="304"/>
    </row>
    <row r="73" spans="1:8">
      <c r="A73" s="30"/>
      <c r="B73" s="30"/>
      <c r="C73" s="302"/>
      <c r="D73" s="302"/>
      <c r="E73" s="30"/>
      <c r="F73" s="30"/>
      <c r="G73" s="304"/>
      <c r="H73" s="304"/>
    </row>
    <row r="74" spans="1:8">
      <c r="A74" s="30"/>
      <c r="B74" s="30"/>
      <c r="C74" s="302"/>
      <c r="D74" s="302"/>
      <c r="E74" s="30"/>
      <c r="F74" s="30"/>
      <c r="G74" s="304"/>
      <c r="H74" s="304"/>
    </row>
    <row r="75" spans="1:8">
      <c r="A75" s="30"/>
      <c r="B75" s="30"/>
      <c r="C75" s="302"/>
      <c r="D75" s="302"/>
      <c r="E75" s="30"/>
      <c r="F75" s="30"/>
      <c r="G75" s="304"/>
      <c r="H75" s="304"/>
    </row>
    <row r="76" spans="1:8">
      <c r="A76" s="30"/>
      <c r="B76" s="30"/>
      <c r="C76" s="302"/>
      <c r="D76" s="302"/>
      <c r="E76" s="30"/>
      <c r="F76" s="30"/>
      <c r="G76" s="304"/>
      <c r="H76" s="304"/>
    </row>
    <row r="77" spans="1:8">
      <c r="A77" s="30"/>
      <c r="B77" s="30"/>
      <c r="C77" s="302"/>
      <c r="D77" s="302"/>
      <c r="E77" s="30"/>
      <c r="F77" s="30"/>
      <c r="G77" s="304"/>
      <c r="H77" s="304"/>
    </row>
    <row r="78" spans="1:8">
      <c r="A78" s="30"/>
      <c r="B78" s="30"/>
      <c r="C78" s="302"/>
      <c r="D78" s="302"/>
      <c r="E78" s="30"/>
      <c r="F78" s="30"/>
      <c r="G78" s="304"/>
      <c r="H78" s="304"/>
    </row>
    <row r="79" spans="1:8">
      <c r="A79" s="30"/>
      <c r="B79" s="30"/>
      <c r="C79" s="302"/>
      <c r="D79" s="302"/>
      <c r="E79" s="30"/>
      <c r="F79" s="30"/>
      <c r="G79" s="304"/>
      <c r="H79" s="304"/>
    </row>
    <row r="80" spans="1:8">
      <c r="A80" s="30"/>
      <c r="B80" s="30"/>
      <c r="C80" s="302"/>
      <c r="D80" s="302"/>
      <c r="E80" s="30"/>
      <c r="F80" s="30"/>
      <c r="G80" s="304"/>
      <c r="H80" s="304"/>
    </row>
    <row r="81" spans="1:8">
      <c r="A81" s="30"/>
      <c r="B81" s="30"/>
      <c r="C81" s="302"/>
      <c r="D81" s="302"/>
      <c r="E81" s="30"/>
      <c r="F81" s="30"/>
      <c r="G81" s="304"/>
      <c r="H81" s="304"/>
    </row>
    <row r="82" spans="1:8">
      <c r="A82" s="30"/>
      <c r="B82" s="30"/>
      <c r="C82" s="302"/>
      <c r="D82" s="302"/>
      <c r="E82" s="30"/>
      <c r="F82" s="30"/>
      <c r="G82" s="304"/>
      <c r="H82" s="304"/>
    </row>
    <row r="83" spans="1:8">
      <c r="A83" s="30"/>
      <c r="B83" s="30"/>
      <c r="C83" s="302"/>
      <c r="D83" s="302"/>
      <c r="E83" s="30"/>
      <c r="F83" s="30"/>
      <c r="G83" s="304"/>
      <c r="H83" s="304"/>
    </row>
    <row r="84" spans="1:8">
      <c r="A84" s="30"/>
      <c r="B84" s="30"/>
      <c r="C84" s="302"/>
      <c r="D84" s="302"/>
      <c r="E84" s="30"/>
      <c r="F84" s="30"/>
      <c r="G84" s="304"/>
      <c r="H84" s="304"/>
    </row>
    <row r="85" spans="1:8">
      <c r="A85" s="30"/>
      <c r="B85" s="30"/>
      <c r="C85" s="302"/>
      <c r="D85" s="302"/>
      <c r="E85" s="30"/>
      <c r="F85" s="30"/>
      <c r="G85" s="304"/>
      <c r="H85" s="304"/>
    </row>
    <row r="86" spans="1:8">
      <c r="A86" s="30"/>
      <c r="B86" s="30"/>
      <c r="C86" s="302"/>
      <c r="D86" s="302"/>
      <c r="E86" s="30"/>
      <c r="F86" s="30"/>
      <c r="G86" s="304"/>
      <c r="H86" s="304"/>
    </row>
    <row r="87" spans="1:8">
      <c r="A87" s="30"/>
      <c r="B87" s="30"/>
      <c r="C87" s="302"/>
      <c r="D87" s="302"/>
      <c r="E87" s="30"/>
      <c r="F87" s="30"/>
      <c r="G87" s="304"/>
      <c r="H87" s="304"/>
    </row>
    <row r="88" spans="1:8">
      <c r="A88" s="30"/>
      <c r="B88" s="30"/>
      <c r="C88" s="302"/>
      <c r="D88" s="302"/>
      <c r="E88" s="30"/>
      <c r="F88" s="30"/>
      <c r="G88" s="304"/>
      <c r="H88" s="304"/>
    </row>
    <row r="89" spans="1:8">
      <c r="A89" s="30"/>
      <c r="B89" s="30"/>
      <c r="C89" s="302"/>
      <c r="D89" s="302"/>
      <c r="E89" s="30"/>
      <c r="F89" s="30"/>
      <c r="G89" s="304"/>
      <c r="H89" s="304"/>
    </row>
    <row r="90" spans="1:8">
      <c r="A90" s="30"/>
      <c r="B90" s="30"/>
      <c r="C90" s="302"/>
      <c r="D90" s="302"/>
      <c r="E90" s="30"/>
      <c r="F90" s="30"/>
      <c r="G90" s="304"/>
      <c r="H90" s="304"/>
    </row>
    <row r="91" spans="1:8">
      <c r="A91" s="30"/>
      <c r="B91" s="30"/>
      <c r="C91" s="302"/>
      <c r="D91" s="302"/>
      <c r="E91" s="30"/>
      <c r="F91" s="30"/>
      <c r="G91" s="304"/>
      <c r="H91" s="304"/>
    </row>
    <row r="92" spans="1:8">
      <c r="A92" s="30"/>
      <c r="B92" s="30"/>
      <c r="C92" s="302"/>
      <c r="D92" s="302"/>
      <c r="E92" s="30"/>
      <c r="F92" s="30"/>
      <c r="G92" s="304"/>
      <c r="H92" s="304"/>
    </row>
    <row r="93" spans="1:8">
      <c r="A93" s="30"/>
      <c r="B93" s="30"/>
      <c r="C93" s="302"/>
      <c r="D93" s="302"/>
      <c r="E93" s="30"/>
      <c r="F93" s="30"/>
      <c r="G93" s="304"/>
      <c r="H93" s="304"/>
    </row>
    <row r="94" spans="1:8">
      <c r="A94" s="30"/>
      <c r="B94" s="30"/>
      <c r="C94" s="302"/>
      <c r="D94" s="302"/>
      <c r="E94" s="30"/>
      <c r="F94" s="30"/>
      <c r="G94" s="304"/>
      <c r="H94" s="304"/>
    </row>
    <row r="95" spans="1:8">
      <c r="A95" s="30"/>
      <c r="B95" s="30"/>
      <c r="C95" s="302"/>
      <c r="D95" s="302"/>
      <c r="E95" s="30"/>
      <c r="F95" s="30"/>
      <c r="G95" s="304"/>
      <c r="H95" s="304"/>
    </row>
    <row r="96" spans="1:8">
      <c r="A96" s="30"/>
      <c r="B96" s="30"/>
      <c r="C96" s="302"/>
      <c r="D96" s="302"/>
      <c r="E96" s="30"/>
      <c r="F96" s="30"/>
      <c r="G96" s="304"/>
      <c r="H96" s="304"/>
    </row>
    <row r="97" spans="1:8">
      <c r="A97" s="30"/>
      <c r="B97" s="30"/>
      <c r="C97" s="302"/>
      <c r="D97" s="302"/>
      <c r="E97" s="30"/>
      <c r="F97" s="30"/>
      <c r="G97" s="304"/>
      <c r="H97" s="304"/>
    </row>
    <row r="98" spans="1:8">
      <c r="A98" s="30"/>
      <c r="B98" s="30"/>
      <c r="C98" s="302"/>
      <c r="D98" s="302"/>
      <c r="E98" s="30"/>
      <c r="F98" s="30"/>
      <c r="G98" s="304"/>
      <c r="H98" s="304"/>
    </row>
    <row r="99" spans="1:8">
      <c r="A99" s="30"/>
      <c r="B99" s="30"/>
      <c r="C99" s="302"/>
      <c r="D99" s="302"/>
      <c r="E99" s="30"/>
      <c r="F99" s="30"/>
      <c r="G99" s="304"/>
      <c r="H99" s="304"/>
    </row>
    <row r="100" spans="1:8">
      <c r="A100" s="30"/>
      <c r="B100" s="30"/>
      <c r="C100" s="302"/>
      <c r="D100" s="302"/>
      <c r="E100" s="30"/>
      <c r="F100" s="30"/>
      <c r="G100" s="304"/>
      <c r="H100" s="304"/>
    </row>
    <row r="101" spans="1:8">
      <c r="A101" s="30"/>
      <c r="B101" s="30"/>
      <c r="C101" s="302"/>
      <c r="D101" s="302"/>
      <c r="E101" s="30"/>
      <c r="F101" s="30"/>
      <c r="G101" s="304"/>
      <c r="H101" s="304"/>
    </row>
    <row r="102" spans="1:8">
      <c r="A102" s="30"/>
      <c r="B102" s="30"/>
      <c r="C102" s="302"/>
      <c r="D102" s="302"/>
      <c r="E102" s="30"/>
      <c r="F102" s="30"/>
      <c r="G102" s="304"/>
      <c r="H102" s="304"/>
    </row>
    <row r="103" spans="1:8">
      <c r="A103" s="30"/>
      <c r="B103" s="30"/>
      <c r="C103" s="302"/>
      <c r="D103" s="302"/>
      <c r="E103" s="30"/>
      <c r="F103" s="30"/>
      <c r="G103" s="304"/>
      <c r="H103" s="304"/>
    </row>
    <row r="104" spans="1:8">
      <c r="A104" s="30"/>
      <c r="B104" s="30"/>
      <c r="C104" s="29"/>
      <c r="D104" s="29"/>
      <c r="E104" s="30"/>
      <c r="F104" s="30"/>
    </row>
    <row r="105" spans="1:8">
      <c r="A105" s="30"/>
      <c r="B105" s="30"/>
      <c r="C105" s="29"/>
      <c r="D105" s="29"/>
      <c r="E105" s="30"/>
      <c r="F105" s="30"/>
    </row>
    <row r="106" spans="1:8">
      <c r="A106" s="30"/>
      <c r="B106" s="30"/>
      <c r="C106" s="29"/>
      <c r="D106" s="29"/>
      <c r="E106" s="30"/>
      <c r="F106" s="30"/>
    </row>
    <row r="107" spans="1:8">
      <c r="A107" s="30"/>
      <c r="B107" s="30"/>
      <c r="C107" s="29"/>
      <c r="D107" s="29"/>
      <c r="E107" s="30"/>
      <c r="F107" s="30"/>
    </row>
    <row r="108" spans="1:8">
      <c r="A108" s="30"/>
      <c r="B108" s="30"/>
      <c r="C108" s="29"/>
      <c r="D108" s="29"/>
      <c r="E108" s="30"/>
      <c r="F108" s="30"/>
    </row>
    <row r="109" spans="1:8">
      <c r="A109" s="30"/>
      <c r="B109" s="30"/>
      <c r="C109" s="29"/>
      <c r="D109" s="29"/>
      <c r="E109" s="30"/>
      <c r="F109" s="30"/>
    </row>
    <row r="110" spans="1:8">
      <c r="A110" s="30"/>
      <c r="B110" s="30"/>
      <c r="C110" s="29"/>
      <c r="D110" s="29"/>
      <c r="E110" s="30"/>
      <c r="F110" s="30"/>
    </row>
    <row r="111" spans="1:8">
      <c r="A111" s="30"/>
      <c r="B111" s="30"/>
      <c r="C111" s="29"/>
      <c r="D111" s="29"/>
      <c r="E111" s="30"/>
      <c r="F111" s="30"/>
    </row>
    <row r="112" spans="1:8">
      <c r="A112" s="30"/>
      <c r="B112" s="30"/>
      <c r="C112" s="29"/>
      <c r="D112" s="29"/>
      <c r="E112" s="30"/>
      <c r="F112" s="30"/>
    </row>
    <row r="113" spans="1:6">
      <c r="A113" s="30"/>
      <c r="B113" s="30"/>
      <c r="C113" s="29"/>
      <c r="D113" s="29"/>
      <c r="E113" s="30"/>
      <c r="F113" s="30"/>
    </row>
    <row r="114" spans="1:6">
      <c r="A114" s="30"/>
      <c r="B114" s="30"/>
      <c r="C114" s="29"/>
      <c r="D114" s="29"/>
      <c r="E114" s="30"/>
      <c r="F114" s="30"/>
    </row>
    <row r="115" spans="1:6">
      <c r="A115" s="30"/>
      <c r="B115" s="30"/>
      <c r="C115" s="29"/>
      <c r="D115" s="29"/>
      <c r="E115" s="30"/>
      <c r="F115" s="30"/>
    </row>
    <row r="116" spans="1:6">
      <c r="A116" s="30"/>
      <c r="B116" s="30"/>
      <c r="C116" s="29"/>
      <c r="D116" s="29"/>
      <c r="E116" s="30"/>
      <c r="F116" s="30"/>
    </row>
    <row r="117" spans="1:6">
      <c r="A117" s="30"/>
      <c r="B117" s="30"/>
      <c r="C117" s="29"/>
      <c r="D117" s="29"/>
      <c r="E117" s="30"/>
      <c r="F117" s="30"/>
    </row>
    <row r="118" spans="1:6">
      <c r="A118" s="30"/>
      <c r="B118" s="30"/>
      <c r="C118" s="29"/>
      <c r="D118" s="29"/>
      <c r="E118" s="30"/>
      <c r="F118" s="30"/>
    </row>
    <row r="119" spans="1:6">
      <c r="A119" s="30"/>
      <c r="B119" s="30"/>
      <c r="C119" s="29"/>
      <c r="D119" s="29"/>
      <c r="E119" s="30"/>
      <c r="F119" s="30"/>
    </row>
    <row r="120" spans="1:6">
      <c r="A120" s="30"/>
      <c r="B120" s="30"/>
      <c r="C120" s="29"/>
      <c r="D120" s="29"/>
      <c r="E120" s="30"/>
      <c r="F120" s="30"/>
    </row>
    <row r="121" spans="1:6">
      <c r="A121" s="30"/>
      <c r="B121" s="30"/>
      <c r="C121" s="29"/>
      <c r="D121" s="29"/>
      <c r="E121" s="30"/>
      <c r="F121" s="30"/>
    </row>
    <row r="122" spans="1:6">
      <c r="A122" s="30"/>
      <c r="B122" s="30"/>
      <c r="C122" s="29"/>
      <c r="D122" s="29"/>
      <c r="E122" s="30"/>
      <c r="F122" s="30"/>
    </row>
    <row r="123" spans="1:6">
      <c r="A123" s="30"/>
      <c r="B123" s="30"/>
      <c r="C123" s="29"/>
      <c r="D123" s="29"/>
      <c r="E123" s="30"/>
      <c r="F123" s="30"/>
    </row>
    <row r="124" spans="1:6">
      <c r="A124" s="30"/>
      <c r="B124" s="30"/>
      <c r="C124" s="29"/>
      <c r="D124" s="29"/>
      <c r="E124" s="30"/>
      <c r="F124" s="30"/>
    </row>
    <row r="125" spans="1:6">
      <c r="A125" s="30"/>
      <c r="B125" s="30"/>
      <c r="C125" s="29"/>
      <c r="D125" s="29"/>
      <c r="E125" s="30"/>
      <c r="F125" s="30"/>
    </row>
    <row r="126" spans="1:6">
      <c r="A126" s="30"/>
      <c r="B126" s="30"/>
      <c r="C126" s="29"/>
      <c r="D126" s="29"/>
      <c r="E126" s="30"/>
      <c r="F126" s="30"/>
    </row>
    <row r="127" spans="1:6">
      <c r="A127" s="30"/>
      <c r="B127" s="30"/>
      <c r="C127" s="29"/>
      <c r="D127" s="29"/>
      <c r="E127" s="30"/>
      <c r="F127" s="30"/>
    </row>
    <row r="128" spans="1:6">
      <c r="A128" s="30"/>
      <c r="B128" s="30"/>
      <c r="C128" s="29"/>
      <c r="D128" s="29"/>
      <c r="E128" s="30"/>
      <c r="F128" s="30"/>
    </row>
    <row r="129" spans="1:6">
      <c r="A129" s="30"/>
      <c r="B129" s="30"/>
      <c r="C129" s="29"/>
      <c r="D129" s="29"/>
      <c r="E129" s="30"/>
      <c r="F129" s="30"/>
    </row>
    <row r="130" spans="1:6">
      <c r="A130" s="30"/>
      <c r="B130" s="30"/>
      <c r="C130" s="29"/>
      <c r="D130" s="29"/>
      <c r="E130" s="30"/>
      <c r="F130" s="30"/>
    </row>
    <row r="131" spans="1:6">
      <c r="A131" s="30"/>
      <c r="B131" s="30"/>
      <c r="C131" s="29"/>
      <c r="D131" s="29"/>
      <c r="E131" s="30"/>
      <c r="F131" s="30"/>
    </row>
    <row r="132" spans="1:6">
      <c r="A132" s="30"/>
      <c r="B132" s="30"/>
      <c r="C132" s="29"/>
      <c r="D132" s="29"/>
      <c r="E132" s="30"/>
      <c r="F132" s="30"/>
    </row>
    <row r="133" spans="1:6">
      <c r="A133" s="30"/>
      <c r="B133" s="30"/>
      <c r="C133" s="29"/>
      <c r="D133" s="29"/>
      <c r="E133" s="30"/>
      <c r="F133" s="30"/>
    </row>
    <row r="134" spans="1:6">
      <c r="A134" s="30"/>
      <c r="B134" s="30"/>
      <c r="C134" s="29"/>
      <c r="D134" s="29"/>
      <c r="E134" s="30"/>
      <c r="F134" s="30"/>
    </row>
    <row r="135" spans="1:6">
      <c r="A135" s="30"/>
      <c r="B135" s="30"/>
      <c r="C135" s="29"/>
      <c r="D135" s="29"/>
      <c r="E135" s="30"/>
      <c r="F135" s="30"/>
    </row>
    <row r="136" spans="1:6">
      <c r="A136" s="30"/>
      <c r="B136" s="30"/>
      <c r="C136" s="29"/>
      <c r="D136" s="29"/>
      <c r="E136" s="30"/>
      <c r="F136" s="30"/>
    </row>
    <row r="137" spans="1:6">
      <c r="A137" s="30"/>
      <c r="B137" s="30"/>
      <c r="C137" s="29"/>
      <c r="D137" s="29"/>
      <c r="E137" s="30"/>
      <c r="F137" s="30"/>
    </row>
    <row r="138" spans="1:6">
      <c r="A138" s="30"/>
      <c r="B138" s="30"/>
      <c r="C138" s="29"/>
      <c r="D138" s="29"/>
      <c r="E138" s="30"/>
      <c r="F138" s="30"/>
    </row>
    <row r="139" spans="1:6">
      <c r="A139" s="30"/>
      <c r="B139" s="30"/>
      <c r="C139" s="29"/>
      <c r="D139" s="29"/>
      <c r="E139" s="30"/>
      <c r="F139" s="30"/>
    </row>
    <row r="140" spans="1:6">
      <c r="A140" s="30"/>
      <c r="B140" s="30"/>
      <c r="C140" s="29"/>
      <c r="D140" s="29"/>
      <c r="E140" s="30"/>
      <c r="F140" s="30"/>
    </row>
    <row r="141" spans="1:6">
      <c r="A141" s="30"/>
      <c r="B141" s="30"/>
      <c r="C141" s="29"/>
      <c r="D141" s="29"/>
      <c r="E141" s="30"/>
      <c r="F141" s="30"/>
    </row>
    <row r="142" spans="1:6">
      <c r="A142" s="30"/>
      <c r="B142" s="30"/>
      <c r="C142" s="29"/>
      <c r="D142" s="29"/>
      <c r="E142" s="30"/>
      <c r="F142" s="30"/>
    </row>
    <row r="143" spans="1:6">
      <c r="A143" s="30"/>
      <c r="B143" s="30"/>
      <c r="C143" s="29"/>
      <c r="D143" s="29"/>
      <c r="E143" s="30"/>
      <c r="F143" s="30"/>
    </row>
    <row r="144" spans="1:6">
      <c r="A144" s="30"/>
      <c r="B144" s="30"/>
      <c r="C144" s="29"/>
      <c r="D144" s="29"/>
      <c r="E144" s="30"/>
      <c r="F144" s="30"/>
    </row>
    <row r="145" spans="1:6">
      <c r="A145" s="30"/>
      <c r="B145" s="30"/>
      <c r="C145" s="29"/>
      <c r="D145" s="29"/>
      <c r="E145" s="30"/>
      <c r="F145" s="30"/>
    </row>
    <row r="146" spans="1:6">
      <c r="A146" s="30"/>
      <c r="B146" s="30"/>
      <c r="C146" s="29"/>
      <c r="D146" s="29"/>
      <c r="E146" s="30"/>
      <c r="F146" s="30"/>
    </row>
    <row r="147" spans="1:6">
      <c r="A147" s="30"/>
      <c r="B147" s="30"/>
      <c r="C147" s="29"/>
      <c r="D147" s="29"/>
      <c r="E147" s="30"/>
      <c r="F147" s="30"/>
    </row>
    <row r="148" spans="1:6">
      <c r="A148" s="30"/>
      <c r="B148" s="30"/>
      <c r="C148" s="29"/>
      <c r="D148" s="29"/>
      <c r="E148" s="30"/>
      <c r="F148" s="30"/>
    </row>
    <row r="149" spans="1:6">
      <c r="A149" s="30"/>
      <c r="B149" s="30"/>
      <c r="C149" s="29"/>
      <c r="D149" s="29"/>
      <c r="E149" s="30"/>
      <c r="F149" s="30"/>
    </row>
    <row r="150" spans="1:6">
      <c r="A150" s="30"/>
      <c r="B150" s="30"/>
      <c r="C150" s="29"/>
      <c r="D150" s="29"/>
      <c r="E150" s="30"/>
      <c r="F150" s="30"/>
    </row>
    <row r="151" spans="1:6">
      <c r="A151" s="30"/>
      <c r="B151" s="30"/>
      <c r="C151" s="29"/>
      <c r="D151" s="29"/>
      <c r="E151" s="30"/>
      <c r="F151" s="30"/>
    </row>
    <row r="152" spans="1:6">
      <c r="A152" s="30"/>
      <c r="B152" s="30"/>
      <c r="C152" s="29"/>
      <c r="D152" s="29"/>
      <c r="E152" s="30"/>
      <c r="F152" s="30"/>
    </row>
    <row r="153" spans="1:6">
      <c r="A153" s="30"/>
      <c r="B153" s="30"/>
      <c r="C153" s="29"/>
      <c r="D153" s="29"/>
      <c r="E153" s="30"/>
      <c r="F153" s="30"/>
    </row>
    <row r="154" spans="1:6">
      <c r="A154" s="30"/>
      <c r="B154" s="30"/>
      <c r="C154" s="29"/>
      <c r="D154" s="29"/>
      <c r="E154" s="30"/>
      <c r="F154" s="30"/>
    </row>
    <row r="155" spans="1:6">
      <c r="A155" s="30"/>
      <c r="B155" s="30"/>
      <c r="C155" s="29"/>
      <c r="D155" s="29"/>
      <c r="E155" s="30"/>
      <c r="F155" s="30"/>
    </row>
    <row r="156" spans="1:6">
      <c r="A156" s="30"/>
      <c r="B156" s="30"/>
      <c r="C156" s="29"/>
      <c r="D156" s="29"/>
      <c r="E156" s="30"/>
      <c r="F156" s="30"/>
    </row>
    <row r="157" spans="1:6">
      <c r="A157" s="30"/>
      <c r="B157" s="30"/>
      <c r="C157" s="29"/>
      <c r="D157" s="29"/>
      <c r="E157" s="30"/>
      <c r="F157" s="30"/>
    </row>
    <row r="158" spans="1:6">
      <c r="A158" s="30"/>
      <c r="B158" s="30"/>
      <c r="C158" s="29"/>
      <c r="D158" s="29"/>
      <c r="E158" s="30"/>
      <c r="F158" s="30"/>
    </row>
    <row r="159" spans="1:6">
      <c r="A159" s="30"/>
      <c r="B159" s="30"/>
      <c r="C159" s="29"/>
      <c r="D159" s="29"/>
      <c r="E159" s="30"/>
      <c r="F159" s="30"/>
    </row>
    <row r="160" spans="1:6">
      <c r="A160" s="30"/>
      <c r="B160" s="30"/>
      <c r="C160" s="29"/>
      <c r="D160" s="29"/>
      <c r="E160" s="30"/>
      <c r="F160" s="30"/>
    </row>
    <row r="161" spans="1:6">
      <c r="A161" s="30"/>
      <c r="B161" s="30"/>
      <c r="C161" s="29"/>
      <c r="D161" s="29"/>
      <c r="E161" s="30"/>
      <c r="F161" s="30"/>
    </row>
    <row r="162" spans="1:6">
      <c r="A162" s="30"/>
      <c r="B162" s="30"/>
      <c r="C162" s="29"/>
      <c r="D162" s="29"/>
      <c r="E162" s="30"/>
      <c r="F162" s="30"/>
    </row>
    <row r="163" spans="1:6">
      <c r="A163" s="30"/>
      <c r="B163" s="30"/>
      <c r="C163" s="29"/>
      <c r="D163" s="29"/>
      <c r="E163" s="30"/>
      <c r="F163" s="30"/>
    </row>
    <row r="164" spans="1:6">
      <c r="A164" s="30"/>
      <c r="B164" s="30"/>
      <c r="C164" s="29"/>
      <c r="D164" s="29"/>
      <c r="E164" s="30"/>
      <c r="F164" s="30"/>
    </row>
    <row r="165" spans="1:6">
      <c r="A165" s="30"/>
      <c r="B165" s="30"/>
      <c r="C165" s="29"/>
      <c r="D165" s="29"/>
      <c r="E165" s="30"/>
      <c r="F165" s="30"/>
    </row>
    <row r="166" spans="1:6">
      <c r="A166" s="30"/>
      <c r="B166" s="30"/>
      <c r="C166" s="29"/>
      <c r="D166" s="29"/>
      <c r="E166" s="30"/>
      <c r="F166" s="30"/>
    </row>
    <row r="167" spans="1:6">
      <c r="A167" s="30"/>
      <c r="B167" s="30"/>
      <c r="C167" s="29"/>
      <c r="D167" s="29"/>
      <c r="E167" s="30"/>
      <c r="F167" s="30"/>
    </row>
    <row r="168" spans="1:6">
      <c r="A168" s="30"/>
      <c r="B168" s="30"/>
      <c r="C168" s="29"/>
      <c r="D168" s="29"/>
      <c r="E168" s="30"/>
      <c r="F168" s="30"/>
    </row>
    <row r="169" spans="1:6">
      <c r="A169" s="30"/>
      <c r="B169" s="30"/>
      <c r="C169" s="29"/>
      <c r="D169" s="29"/>
      <c r="E169" s="30"/>
      <c r="F169" s="30"/>
    </row>
    <row r="170" spans="1:6">
      <c r="A170" s="30"/>
      <c r="B170" s="30"/>
      <c r="C170" s="29"/>
      <c r="D170" s="29"/>
      <c r="E170" s="30"/>
      <c r="F170" s="30"/>
    </row>
    <row r="171" spans="1:6">
      <c r="A171" s="30"/>
      <c r="B171" s="30"/>
      <c r="C171" s="29"/>
      <c r="D171" s="29"/>
      <c r="E171" s="30"/>
      <c r="F171" s="30"/>
    </row>
    <row r="172" spans="1:6">
      <c r="A172" s="30"/>
      <c r="B172" s="30"/>
      <c r="C172" s="29"/>
      <c r="D172" s="29"/>
      <c r="E172" s="30"/>
      <c r="F172" s="30"/>
    </row>
    <row r="173" spans="1:6">
      <c r="A173" s="30"/>
      <c r="B173" s="30"/>
      <c r="C173" s="29"/>
      <c r="D173" s="29"/>
      <c r="E173" s="30"/>
      <c r="F173" s="30"/>
    </row>
    <row r="174" spans="1:6">
      <c r="A174" s="30"/>
      <c r="B174" s="30"/>
      <c r="C174" s="29"/>
      <c r="D174" s="29"/>
      <c r="E174" s="30"/>
      <c r="F174" s="30"/>
    </row>
    <row r="175" spans="1:6">
      <c r="A175" s="30"/>
      <c r="B175" s="30"/>
      <c r="C175" s="29"/>
      <c r="D175" s="29"/>
      <c r="E175" s="30"/>
      <c r="F175" s="30"/>
    </row>
    <row r="176" spans="1:6">
      <c r="A176" s="30"/>
      <c r="B176" s="30"/>
      <c r="C176" s="29"/>
      <c r="D176" s="29"/>
      <c r="E176" s="30"/>
      <c r="F176" s="30"/>
    </row>
    <row r="177" spans="1:6">
      <c r="A177" s="30"/>
      <c r="B177" s="30"/>
      <c r="C177" s="29"/>
      <c r="D177" s="29"/>
      <c r="E177" s="30"/>
      <c r="F177" s="30"/>
    </row>
    <row r="178" spans="1:6">
      <c r="A178" s="30"/>
      <c r="B178" s="30"/>
      <c r="C178" s="29"/>
      <c r="D178" s="29"/>
      <c r="E178" s="30"/>
      <c r="F178" s="30"/>
    </row>
    <row r="179" spans="1:6">
      <c r="A179" s="30"/>
      <c r="B179" s="30"/>
      <c r="C179" s="29"/>
      <c r="D179" s="29"/>
      <c r="E179" s="30"/>
      <c r="F179" s="30"/>
    </row>
    <row r="180" spans="1:6">
      <c r="A180" s="30"/>
      <c r="B180" s="30"/>
      <c r="C180" s="29"/>
      <c r="D180" s="29"/>
      <c r="E180" s="30"/>
      <c r="F180" s="30"/>
    </row>
    <row r="181" spans="1:6">
      <c r="A181" s="30"/>
      <c r="B181" s="30"/>
      <c r="C181" s="29"/>
      <c r="D181" s="29"/>
      <c r="E181" s="30"/>
      <c r="F181" s="30"/>
    </row>
    <row r="182" spans="1:6">
      <c r="A182" s="30"/>
      <c r="B182" s="30"/>
      <c r="C182" s="29"/>
      <c r="D182" s="29"/>
      <c r="E182" s="30"/>
      <c r="F182" s="30"/>
    </row>
    <row r="183" spans="1:6">
      <c r="A183" s="30"/>
      <c r="B183" s="30"/>
      <c r="C183" s="29"/>
      <c r="D183" s="29"/>
      <c r="E183" s="30"/>
      <c r="F183" s="30"/>
    </row>
    <row r="184" spans="1:6">
      <c r="A184" s="30"/>
      <c r="B184" s="30"/>
      <c r="C184" s="29"/>
      <c r="D184" s="29"/>
      <c r="E184" s="30"/>
      <c r="F184" s="30"/>
    </row>
    <row r="185" spans="1:6">
      <c r="A185" s="30"/>
      <c r="B185" s="30"/>
      <c r="C185" s="29"/>
      <c r="D185" s="29"/>
      <c r="E185" s="30"/>
      <c r="F185" s="30"/>
    </row>
    <row r="186" spans="1:6">
      <c r="A186" s="30"/>
      <c r="B186" s="30"/>
      <c r="C186" s="29"/>
      <c r="D186" s="29"/>
      <c r="E186" s="30"/>
      <c r="F186" s="30"/>
    </row>
    <row r="187" spans="1:6">
      <c r="A187" s="30"/>
      <c r="B187" s="30"/>
      <c r="C187" s="29"/>
      <c r="D187" s="29"/>
      <c r="E187" s="30"/>
      <c r="F187" s="30"/>
    </row>
    <row r="188" spans="1:6">
      <c r="A188" s="30"/>
      <c r="B188" s="30"/>
      <c r="C188" s="29"/>
      <c r="D188" s="29"/>
      <c r="E188" s="30"/>
      <c r="F188" s="30"/>
    </row>
    <row r="189" spans="1:6">
      <c r="A189" s="30"/>
      <c r="B189" s="30"/>
      <c r="C189" s="29"/>
      <c r="D189" s="29"/>
      <c r="E189" s="30"/>
      <c r="F189" s="30"/>
    </row>
    <row r="190" spans="1:6">
      <c r="A190" s="30"/>
      <c r="B190" s="30"/>
      <c r="C190" s="29"/>
      <c r="D190" s="29"/>
      <c r="E190" s="30"/>
      <c r="F190" s="30"/>
    </row>
    <row r="191" spans="1:6">
      <c r="A191" s="30"/>
      <c r="B191" s="30"/>
      <c r="C191" s="29"/>
      <c r="D191" s="29"/>
      <c r="E191" s="30"/>
      <c r="F191" s="30"/>
    </row>
    <row r="192" spans="1:6">
      <c r="A192" s="30"/>
      <c r="B192" s="30"/>
      <c r="C192" s="29"/>
      <c r="D192" s="29"/>
      <c r="E192" s="30"/>
      <c r="F192" s="30"/>
    </row>
    <row r="193" spans="1:6">
      <c r="A193" s="30"/>
      <c r="B193" s="30"/>
      <c r="C193" s="29"/>
      <c r="D193" s="29"/>
      <c r="E193" s="30"/>
      <c r="F193" s="30"/>
    </row>
    <row r="194" spans="1:6">
      <c r="A194" s="30"/>
      <c r="B194" s="30"/>
      <c r="C194" s="29"/>
      <c r="D194" s="29"/>
      <c r="E194" s="30"/>
      <c r="F194" s="30"/>
    </row>
    <row r="195" spans="1:6">
      <c r="A195" s="30"/>
      <c r="B195" s="30"/>
      <c r="C195" s="29"/>
      <c r="D195" s="29"/>
      <c r="E195" s="30"/>
      <c r="F195" s="30"/>
    </row>
    <row r="196" spans="1:6">
      <c r="A196" s="30"/>
      <c r="B196" s="30"/>
      <c r="C196" s="29"/>
      <c r="D196" s="29"/>
      <c r="E196" s="30"/>
      <c r="F196" s="30"/>
    </row>
    <row r="197" spans="1:6">
      <c r="A197" s="30"/>
      <c r="B197" s="30"/>
      <c r="C197" s="29"/>
      <c r="D197" s="29"/>
      <c r="E197" s="30"/>
      <c r="F197" s="30"/>
    </row>
    <row r="198" spans="1:6">
      <c r="A198" s="30"/>
      <c r="B198" s="30"/>
      <c r="C198" s="29"/>
      <c r="D198" s="29"/>
      <c r="E198" s="30"/>
      <c r="F198" s="30"/>
    </row>
    <row r="199" spans="1:6">
      <c r="A199" s="30"/>
      <c r="B199" s="30"/>
      <c r="C199" s="29"/>
      <c r="D199" s="29"/>
      <c r="E199" s="30"/>
      <c r="F199" s="30"/>
    </row>
    <row r="200" spans="1:6">
      <c r="A200" s="30"/>
      <c r="B200" s="30"/>
      <c r="C200" s="29"/>
      <c r="D200" s="29"/>
      <c r="E200" s="30"/>
      <c r="F200" s="30"/>
    </row>
    <row r="201" spans="1:6">
      <c r="A201" s="30"/>
      <c r="B201" s="30"/>
      <c r="C201" s="29"/>
      <c r="D201" s="29"/>
      <c r="E201" s="30"/>
      <c r="F201" s="30"/>
    </row>
    <row r="202" spans="1:6">
      <c r="A202" s="30"/>
      <c r="B202" s="30"/>
      <c r="C202" s="29"/>
      <c r="D202" s="29"/>
      <c r="E202" s="30"/>
      <c r="F202" s="30"/>
    </row>
    <row r="203" spans="1:6">
      <c r="A203" s="30"/>
      <c r="B203" s="30"/>
      <c r="C203" s="29"/>
      <c r="D203" s="29"/>
      <c r="E203" s="30"/>
      <c r="F203" s="30"/>
    </row>
    <row r="204" spans="1:6">
      <c r="A204" s="30"/>
      <c r="B204" s="30"/>
      <c r="C204" s="29"/>
      <c r="D204" s="29"/>
      <c r="E204" s="30"/>
      <c r="F204" s="30"/>
    </row>
    <row r="205" spans="1:6">
      <c r="A205" s="30"/>
      <c r="B205" s="30"/>
      <c r="C205" s="29"/>
      <c r="D205" s="29"/>
      <c r="E205" s="30"/>
      <c r="F205" s="30"/>
    </row>
    <row r="206" spans="1:6">
      <c r="A206" s="30"/>
      <c r="B206" s="30"/>
      <c r="C206" s="29"/>
      <c r="D206" s="29"/>
      <c r="E206" s="30"/>
      <c r="F206" s="30"/>
    </row>
    <row r="207" spans="1:6">
      <c r="A207" s="30"/>
      <c r="B207" s="30"/>
      <c r="C207" s="29"/>
      <c r="D207" s="29"/>
      <c r="E207" s="30"/>
      <c r="F207" s="30"/>
    </row>
    <row r="208" spans="1:6">
      <c r="A208" s="30"/>
      <c r="B208" s="30"/>
      <c r="C208" s="29"/>
      <c r="D208" s="29"/>
      <c r="E208" s="30"/>
      <c r="F208" s="30"/>
    </row>
    <row r="209" spans="1:6">
      <c r="A209" s="30"/>
      <c r="B209" s="30"/>
      <c r="C209" s="29"/>
      <c r="D209" s="29"/>
      <c r="E209" s="30"/>
      <c r="F209" s="30"/>
    </row>
    <row r="210" spans="1:6">
      <c r="A210" s="30"/>
      <c r="B210" s="30"/>
      <c r="C210" s="29"/>
      <c r="D210" s="29"/>
      <c r="E210" s="30"/>
      <c r="F210" s="30"/>
    </row>
    <row r="211" spans="1:6">
      <c r="A211" s="30"/>
      <c r="B211" s="30"/>
      <c r="C211" s="29"/>
      <c r="D211" s="29"/>
      <c r="E211" s="30"/>
      <c r="F211" s="30"/>
    </row>
    <row r="212" spans="1:6">
      <c r="A212" s="30"/>
      <c r="B212" s="30"/>
      <c r="C212" s="29"/>
      <c r="D212" s="29"/>
      <c r="E212" s="30"/>
      <c r="F212" s="30"/>
    </row>
    <row r="213" spans="1:6">
      <c r="A213" s="30"/>
      <c r="B213" s="30"/>
      <c r="C213" s="29"/>
      <c r="D213" s="29"/>
      <c r="E213" s="30"/>
      <c r="F213" s="30"/>
    </row>
    <row r="214" spans="1:6">
      <c r="A214" s="30"/>
      <c r="B214" s="30"/>
      <c r="C214" s="29"/>
      <c r="D214" s="29"/>
      <c r="E214" s="30"/>
      <c r="F214" s="30"/>
    </row>
    <row r="215" spans="1:6">
      <c r="A215" s="30"/>
      <c r="B215" s="30"/>
      <c r="C215" s="29"/>
      <c r="D215" s="29"/>
      <c r="E215" s="30"/>
      <c r="F215" s="30"/>
    </row>
    <row r="216" spans="1:6">
      <c r="A216" s="30"/>
      <c r="B216" s="30"/>
      <c r="C216" s="29"/>
      <c r="D216" s="29"/>
      <c r="E216" s="30"/>
      <c r="F216" s="30"/>
    </row>
    <row r="217" spans="1:6">
      <c r="A217" s="30"/>
      <c r="B217" s="30"/>
      <c r="C217" s="29"/>
      <c r="D217" s="29"/>
      <c r="E217" s="30"/>
      <c r="F217" s="30"/>
    </row>
    <row r="218" spans="1:6">
      <c r="A218" s="30"/>
      <c r="B218" s="30"/>
      <c r="C218" s="29"/>
      <c r="D218" s="29"/>
      <c r="E218" s="30"/>
      <c r="F218" s="30"/>
    </row>
    <row r="219" spans="1:6">
      <c r="A219" s="30"/>
      <c r="B219" s="30"/>
      <c r="C219" s="29"/>
      <c r="D219" s="29"/>
      <c r="E219" s="30"/>
      <c r="F219" s="30"/>
    </row>
    <row r="220" spans="1:6">
      <c r="A220" s="30"/>
      <c r="B220" s="30"/>
      <c r="C220" s="29"/>
      <c r="D220" s="29"/>
      <c r="E220" s="30"/>
      <c r="F220" s="30"/>
    </row>
    <row r="221" spans="1:6">
      <c r="A221" s="30"/>
      <c r="B221" s="30"/>
      <c r="C221" s="29"/>
      <c r="D221" s="29"/>
      <c r="E221" s="30"/>
      <c r="F221" s="30"/>
    </row>
    <row r="222" spans="1:6">
      <c r="A222" s="30"/>
      <c r="B222" s="30"/>
      <c r="C222" s="29"/>
      <c r="D222" s="29"/>
      <c r="E222" s="30"/>
      <c r="F222" s="30"/>
    </row>
    <row r="223" spans="1:6">
      <c r="A223" s="30"/>
      <c r="B223" s="30"/>
      <c r="C223" s="29"/>
      <c r="D223" s="29"/>
      <c r="E223" s="30"/>
      <c r="F223" s="30"/>
    </row>
    <row r="224" spans="1:6">
      <c r="A224" s="30"/>
      <c r="B224" s="30"/>
      <c r="C224" s="29"/>
      <c r="D224" s="29"/>
      <c r="E224" s="30"/>
      <c r="F224" s="30"/>
    </row>
    <row r="225" spans="1:6">
      <c r="A225" s="30"/>
      <c r="B225" s="30"/>
      <c r="C225" s="29"/>
      <c r="D225" s="29"/>
      <c r="E225" s="30"/>
      <c r="F225" s="30"/>
    </row>
    <row r="226" spans="1:6">
      <c r="A226" s="30"/>
      <c r="B226" s="30"/>
      <c r="C226" s="29"/>
      <c r="D226" s="29"/>
      <c r="E226" s="30"/>
      <c r="F226" s="30"/>
    </row>
    <row r="227" spans="1:6">
      <c r="A227" s="30"/>
      <c r="B227" s="30"/>
      <c r="C227" s="29"/>
      <c r="D227" s="29"/>
      <c r="E227" s="30"/>
      <c r="F227" s="30"/>
    </row>
    <row r="228" spans="1:6">
      <c r="A228" s="30"/>
      <c r="B228" s="30"/>
      <c r="C228" s="29"/>
      <c r="D228" s="29"/>
      <c r="E228" s="30"/>
      <c r="F228" s="30"/>
    </row>
    <row r="229" spans="1:6">
      <c r="A229" s="30"/>
      <c r="B229" s="30"/>
      <c r="C229" s="29"/>
      <c r="D229" s="29"/>
      <c r="E229" s="30"/>
      <c r="F229" s="30"/>
    </row>
    <row r="230" spans="1:6">
      <c r="A230" s="30"/>
      <c r="B230" s="30"/>
      <c r="C230" s="29"/>
      <c r="D230" s="29"/>
      <c r="E230" s="30"/>
      <c r="F230" s="30"/>
    </row>
    <row r="231" spans="1:6">
      <c r="A231" s="30"/>
      <c r="B231" s="30"/>
      <c r="C231" s="29"/>
      <c r="D231" s="29"/>
      <c r="E231" s="30"/>
      <c r="F231" s="30"/>
    </row>
    <row r="232" spans="1:6">
      <c r="A232" s="30"/>
      <c r="B232" s="30"/>
      <c r="C232" s="29"/>
      <c r="D232" s="29"/>
      <c r="E232" s="30"/>
      <c r="F232" s="30"/>
    </row>
    <row r="233" spans="1:6">
      <c r="A233" s="30"/>
      <c r="B233" s="30"/>
      <c r="C233" s="29"/>
      <c r="D233" s="29"/>
      <c r="E233" s="30"/>
      <c r="F233" s="30"/>
    </row>
    <row r="234" spans="1:6">
      <c r="A234" s="30"/>
      <c r="B234" s="30"/>
      <c r="C234" s="29"/>
      <c r="D234" s="29"/>
      <c r="E234" s="30"/>
      <c r="F234" s="30"/>
    </row>
    <row r="235" spans="1:6">
      <c r="A235" s="30"/>
      <c r="B235" s="30"/>
      <c r="C235" s="29"/>
      <c r="D235" s="29"/>
      <c r="E235" s="30"/>
      <c r="F235" s="30"/>
    </row>
    <row r="236" spans="1:6">
      <c r="A236" s="30"/>
      <c r="B236" s="30"/>
      <c r="C236" s="29"/>
      <c r="D236" s="29"/>
      <c r="E236" s="30"/>
      <c r="F236" s="30"/>
    </row>
    <row r="237" spans="1:6">
      <c r="A237" s="30"/>
      <c r="B237" s="30"/>
      <c r="C237" s="29"/>
      <c r="D237" s="29"/>
      <c r="E237" s="30"/>
      <c r="F237" s="30"/>
    </row>
    <row r="238" spans="1:6">
      <c r="A238" s="30"/>
      <c r="B238" s="30"/>
      <c r="C238" s="29"/>
      <c r="D238" s="29"/>
      <c r="E238" s="30"/>
      <c r="F238" s="30"/>
    </row>
    <row r="239" spans="1:6">
      <c r="A239" s="30"/>
      <c r="B239" s="30"/>
      <c r="C239" s="29"/>
      <c r="D239" s="29"/>
      <c r="E239" s="30"/>
      <c r="F239" s="30"/>
    </row>
    <row r="240" spans="1:6">
      <c r="A240" s="30"/>
      <c r="B240" s="30"/>
      <c r="C240" s="29"/>
      <c r="D240" s="29"/>
      <c r="E240" s="30"/>
      <c r="F240" s="30"/>
    </row>
    <row r="241" spans="1:6">
      <c r="A241" s="30"/>
      <c r="B241" s="30"/>
      <c r="C241" s="29"/>
      <c r="D241" s="29"/>
      <c r="E241" s="30"/>
      <c r="F241" s="30"/>
    </row>
    <row r="242" spans="1:6">
      <c r="A242" s="30"/>
      <c r="B242" s="30"/>
      <c r="C242" s="29"/>
      <c r="D242" s="29"/>
      <c r="E242" s="30"/>
      <c r="F242" s="30"/>
    </row>
    <row r="243" spans="1:6">
      <c r="A243" s="30"/>
      <c r="B243" s="30"/>
      <c r="C243" s="29"/>
      <c r="D243" s="29"/>
      <c r="E243" s="30"/>
      <c r="F243" s="30"/>
    </row>
    <row r="244" spans="1:6">
      <c r="A244" s="30"/>
      <c r="B244" s="30"/>
      <c r="C244" s="29"/>
      <c r="D244" s="29"/>
      <c r="E244" s="30"/>
      <c r="F244" s="30"/>
    </row>
    <row r="245" spans="1:6">
      <c r="A245" s="30"/>
      <c r="B245" s="30"/>
      <c r="C245" s="29"/>
      <c r="D245" s="29"/>
      <c r="E245" s="30"/>
      <c r="F245" s="30"/>
    </row>
    <row r="246" spans="1:6">
      <c r="A246" s="30"/>
      <c r="B246" s="30"/>
      <c r="C246" s="29"/>
      <c r="D246" s="29"/>
      <c r="E246" s="30"/>
      <c r="F246" s="30"/>
    </row>
    <row r="247" spans="1:6">
      <c r="A247" s="30"/>
      <c r="B247" s="30"/>
      <c r="C247" s="29"/>
      <c r="D247" s="29"/>
      <c r="E247" s="30"/>
      <c r="F247" s="30"/>
    </row>
    <row r="248" spans="1:6">
      <c r="A248" s="30"/>
      <c r="B248" s="30"/>
      <c r="C248" s="29"/>
      <c r="D248" s="29"/>
      <c r="E248" s="30"/>
      <c r="F248" s="30"/>
    </row>
    <row r="249" spans="1:6">
      <c r="A249" s="30"/>
      <c r="B249" s="30"/>
      <c r="C249" s="29"/>
      <c r="D249" s="29"/>
      <c r="E249" s="30"/>
      <c r="F249" s="30"/>
    </row>
    <row r="250" spans="1:6">
      <c r="A250" s="30"/>
      <c r="B250" s="30"/>
      <c r="C250" s="29"/>
      <c r="D250" s="29"/>
      <c r="E250" s="30"/>
      <c r="F250" s="30"/>
    </row>
    <row r="251" spans="1:6">
      <c r="A251" s="30"/>
      <c r="B251" s="30"/>
      <c r="C251" s="29"/>
      <c r="D251" s="29"/>
      <c r="E251" s="30"/>
      <c r="F251" s="30"/>
    </row>
    <row r="252" spans="1:6">
      <c r="A252" s="30"/>
      <c r="B252" s="30"/>
      <c r="C252" s="29"/>
      <c r="D252" s="29"/>
      <c r="E252" s="30"/>
      <c r="F252" s="30"/>
    </row>
    <row r="253" spans="1:6">
      <c r="A253" s="30"/>
      <c r="B253" s="30"/>
      <c r="C253" s="29"/>
      <c r="D253" s="29"/>
      <c r="E253" s="30"/>
      <c r="F253" s="30"/>
    </row>
    <row r="254" spans="1:6">
      <c r="A254" s="30"/>
      <c r="B254" s="30"/>
      <c r="C254" s="29"/>
      <c r="D254" s="29"/>
      <c r="E254" s="30"/>
      <c r="F254" s="30"/>
    </row>
    <row r="255" spans="1:6">
      <c r="A255" s="30"/>
      <c r="B255" s="30"/>
      <c r="C255" s="29"/>
      <c r="D255" s="29"/>
      <c r="E255" s="30"/>
      <c r="F255" s="30"/>
    </row>
    <row r="256" spans="1:6">
      <c r="A256" s="30"/>
      <c r="B256" s="30"/>
      <c r="C256" s="29"/>
      <c r="D256" s="29"/>
      <c r="E256" s="30"/>
      <c r="F256" s="30"/>
    </row>
    <row r="257" spans="1:6">
      <c r="A257" s="30"/>
      <c r="B257" s="30"/>
      <c r="C257" s="29"/>
      <c r="D257" s="29"/>
      <c r="E257" s="30"/>
      <c r="F257" s="30"/>
    </row>
    <row r="258" spans="1:6">
      <c r="A258" s="30"/>
      <c r="B258" s="30"/>
      <c r="C258" s="29"/>
      <c r="D258" s="29"/>
      <c r="E258" s="30"/>
      <c r="F258" s="30"/>
    </row>
    <row r="259" spans="1:6">
      <c r="A259" s="30"/>
      <c r="B259" s="30"/>
      <c r="C259" s="29"/>
      <c r="D259" s="29"/>
      <c r="E259" s="30"/>
      <c r="F259" s="30"/>
    </row>
    <row r="260" spans="1:6">
      <c r="A260" s="30"/>
      <c r="B260" s="30"/>
      <c r="C260" s="29"/>
      <c r="D260" s="29"/>
      <c r="E260" s="30"/>
      <c r="F260" s="30"/>
    </row>
    <row r="261" spans="1:6">
      <c r="A261" s="30"/>
      <c r="B261" s="30"/>
      <c r="C261" s="29"/>
      <c r="D261" s="29"/>
      <c r="E261" s="30"/>
      <c r="F261" s="30"/>
    </row>
    <row r="262" spans="1:6">
      <c r="A262" s="30"/>
      <c r="B262" s="30"/>
      <c r="C262" s="29"/>
      <c r="D262" s="29"/>
      <c r="E262" s="30"/>
      <c r="F262" s="30"/>
    </row>
    <row r="263" spans="1:6">
      <c r="A263" s="30"/>
      <c r="B263" s="30"/>
      <c r="C263" s="29"/>
      <c r="D263" s="29"/>
      <c r="E263" s="30"/>
      <c r="F263" s="30"/>
    </row>
    <row r="264" spans="1:6">
      <c r="A264" s="30"/>
      <c r="B264" s="30"/>
      <c r="C264" s="29"/>
      <c r="D264" s="29"/>
      <c r="E264" s="30"/>
      <c r="F264" s="30"/>
    </row>
    <row r="265" spans="1:6">
      <c r="A265" s="30"/>
      <c r="B265" s="30"/>
      <c r="C265" s="29"/>
      <c r="D265" s="29"/>
      <c r="E265" s="30"/>
      <c r="F265" s="30"/>
    </row>
    <row r="266" spans="1:6">
      <c r="A266" s="30"/>
      <c r="B266" s="30"/>
      <c r="C266" s="29"/>
      <c r="D266" s="29"/>
      <c r="E266" s="30"/>
      <c r="F266" s="30"/>
    </row>
    <row r="267" spans="1:6">
      <c r="A267" s="30"/>
      <c r="B267" s="30"/>
      <c r="C267" s="29"/>
      <c r="D267" s="29"/>
      <c r="E267" s="30"/>
      <c r="F267" s="30"/>
    </row>
    <row r="268" spans="1:6">
      <c r="A268" s="30"/>
      <c r="B268" s="30"/>
      <c r="C268" s="29"/>
      <c r="D268" s="29"/>
      <c r="E268" s="30"/>
      <c r="F268" s="30"/>
    </row>
    <row r="269" spans="1:6">
      <c r="A269" s="30"/>
      <c r="B269" s="30"/>
      <c r="C269" s="29"/>
      <c r="D269" s="29"/>
      <c r="E269" s="30"/>
      <c r="F269" s="30"/>
    </row>
    <row r="270" spans="1:6">
      <c r="A270" s="30"/>
      <c r="B270" s="30"/>
      <c r="C270" s="29"/>
      <c r="D270" s="29"/>
      <c r="E270" s="30"/>
      <c r="F270" s="30"/>
    </row>
    <row r="271" spans="1:6">
      <c r="A271" s="30"/>
      <c r="B271" s="30"/>
      <c r="C271" s="29"/>
      <c r="D271" s="29"/>
      <c r="E271" s="30"/>
      <c r="F271" s="30"/>
    </row>
    <row r="272" spans="1:6">
      <c r="A272" s="30"/>
      <c r="B272" s="30"/>
      <c r="C272" s="29"/>
      <c r="D272" s="29"/>
      <c r="E272" s="30"/>
      <c r="F272" s="30"/>
    </row>
    <row r="273" spans="1:6">
      <c r="A273" s="30"/>
      <c r="B273" s="30"/>
      <c r="C273" s="29"/>
      <c r="D273" s="29"/>
      <c r="E273" s="30"/>
      <c r="F273" s="30"/>
    </row>
    <row r="274" spans="1:6">
      <c r="A274" s="30"/>
      <c r="B274" s="30"/>
      <c r="C274" s="29"/>
      <c r="D274" s="29"/>
      <c r="E274" s="30"/>
      <c r="F274" s="30"/>
    </row>
    <row r="275" spans="1:6">
      <c r="A275" s="30"/>
      <c r="B275" s="30"/>
      <c r="C275" s="29"/>
      <c r="D275" s="29"/>
      <c r="E275" s="30"/>
      <c r="F275" s="30"/>
    </row>
    <row r="276" spans="1:6">
      <c r="A276" s="30"/>
      <c r="B276" s="30"/>
      <c r="C276" s="29"/>
      <c r="D276" s="29"/>
      <c r="E276" s="30"/>
      <c r="F276" s="30"/>
    </row>
    <row r="277" spans="1:6">
      <c r="A277" s="30"/>
      <c r="B277" s="30"/>
      <c r="C277" s="29"/>
      <c r="D277" s="29"/>
      <c r="E277" s="30"/>
      <c r="F277" s="30"/>
    </row>
    <row r="278" spans="1:6">
      <c r="A278" s="30"/>
      <c r="B278" s="30"/>
      <c r="C278" s="29"/>
      <c r="D278" s="29"/>
      <c r="E278" s="30"/>
      <c r="F278" s="30"/>
    </row>
    <row r="279" spans="1:6">
      <c r="A279" s="30"/>
      <c r="B279" s="30"/>
      <c r="C279" s="29"/>
      <c r="D279" s="29"/>
      <c r="E279" s="30"/>
      <c r="F279" s="30"/>
    </row>
    <row r="280" spans="1:6">
      <c r="A280" s="30"/>
      <c r="B280" s="30"/>
      <c r="C280" s="29"/>
      <c r="D280" s="29"/>
      <c r="E280" s="30"/>
      <c r="F280" s="30"/>
    </row>
    <row r="281" spans="1:6">
      <c r="A281" s="30"/>
      <c r="B281" s="30"/>
      <c r="C281" s="29"/>
      <c r="D281" s="29"/>
      <c r="E281" s="30"/>
      <c r="F281" s="30"/>
    </row>
    <row r="282" spans="1:6">
      <c r="A282" s="30"/>
      <c r="B282" s="30"/>
      <c r="C282" s="29"/>
      <c r="D282" s="29"/>
      <c r="E282" s="30"/>
      <c r="F282" s="30"/>
    </row>
    <row r="283" spans="1:6">
      <c r="A283" s="30"/>
      <c r="B283" s="30"/>
      <c r="C283" s="29"/>
      <c r="D283" s="29"/>
      <c r="E283" s="30"/>
      <c r="F283" s="30"/>
    </row>
    <row r="284" spans="1:6">
      <c r="A284" s="30"/>
      <c r="B284" s="30"/>
      <c r="C284" s="29"/>
      <c r="D284" s="29"/>
      <c r="E284" s="30"/>
      <c r="F284" s="30"/>
    </row>
    <row r="285" spans="1:6">
      <c r="A285" s="30"/>
      <c r="B285" s="30"/>
      <c r="C285" s="29"/>
      <c r="D285" s="29"/>
      <c r="E285" s="30"/>
      <c r="F285" s="30"/>
    </row>
    <row r="286" spans="1:6">
      <c r="A286" s="30"/>
      <c r="B286" s="30"/>
      <c r="C286" s="29"/>
      <c r="D286" s="29"/>
      <c r="E286" s="30"/>
      <c r="F286" s="30"/>
    </row>
    <row r="287" spans="1:6">
      <c r="A287" s="30"/>
      <c r="B287" s="30"/>
      <c r="C287" s="29"/>
      <c r="D287" s="29"/>
      <c r="E287" s="30"/>
      <c r="F287" s="30"/>
    </row>
    <row r="288" spans="1:6">
      <c r="A288" s="30"/>
      <c r="B288" s="30"/>
      <c r="C288" s="29"/>
      <c r="D288" s="29"/>
      <c r="E288" s="30"/>
      <c r="F288" s="30"/>
    </row>
    <row r="289" spans="1:6">
      <c r="A289" s="30"/>
      <c r="B289" s="30"/>
      <c r="C289" s="29"/>
      <c r="D289" s="29"/>
      <c r="E289" s="30"/>
      <c r="F289" s="30"/>
    </row>
    <row r="290" spans="1:6">
      <c r="A290" s="30"/>
      <c r="B290" s="30"/>
      <c r="C290" s="29"/>
      <c r="D290" s="29"/>
      <c r="E290" s="30"/>
      <c r="F290" s="30"/>
    </row>
    <row r="291" spans="1:6">
      <c r="A291" s="30"/>
      <c r="B291" s="30"/>
      <c r="C291" s="29"/>
      <c r="D291" s="29"/>
      <c r="E291" s="30"/>
      <c r="F291" s="30"/>
    </row>
    <row r="292" spans="1:6">
      <c r="A292" s="30"/>
      <c r="B292" s="30"/>
      <c r="C292" s="29"/>
      <c r="D292" s="29"/>
      <c r="E292" s="30"/>
      <c r="F292" s="30"/>
    </row>
    <row r="293" spans="1:6">
      <c r="A293" s="30"/>
      <c r="B293" s="30"/>
      <c r="C293" s="29"/>
      <c r="D293" s="29"/>
      <c r="E293" s="30"/>
      <c r="F293" s="30"/>
    </row>
    <row r="294" spans="1:6">
      <c r="A294" s="30"/>
      <c r="B294" s="30"/>
      <c r="C294" s="29"/>
      <c r="D294" s="29"/>
      <c r="E294" s="30"/>
      <c r="F294" s="30"/>
    </row>
    <row r="295" spans="1:6">
      <c r="A295" s="30"/>
      <c r="B295" s="30"/>
      <c r="C295" s="29"/>
      <c r="D295" s="29"/>
      <c r="E295" s="30"/>
      <c r="F295" s="30"/>
    </row>
    <row r="296" spans="1:6">
      <c r="A296" s="30"/>
      <c r="B296" s="30"/>
      <c r="C296" s="29"/>
      <c r="D296" s="29"/>
      <c r="E296" s="30"/>
      <c r="F296" s="30"/>
    </row>
    <row r="297" spans="1:6">
      <c r="A297" s="30"/>
      <c r="B297" s="30"/>
      <c r="C297" s="29"/>
      <c r="D297" s="29"/>
      <c r="E297" s="30"/>
      <c r="F297" s="30"/>
    </row>
    <row r="298" spans="1:6">
      <c r="A298" s="30"/>
      <c r="B298" s="30"/>
      <c r="C298" s="29"/>
      <c r="D298" s="29"/>
      <c r="E298" s="30"/>
      <c r="F298" s="30"/>
    </row>
    <row r="299" spans="1:6">
      <c r="A299" s="30"/>
      <c r="B299" s="30"/>
      <c r="C299" s="29"/>
      <c r="D299" s="29"/>
      <c r="E299" s="30"/>
      <c r="F299" s="30"/>
    </row>
    <row r="300" spans="1:6">
      <c r="A300" s="30"/>
      <c r="B300" s="30"/>
      <c r="C300" s="29"/>
      <c r="D300" s="29"/>
      <c r="E300" s="30"/>
      <c r="F300" s="30"/>
    </row>
    <row r="301" spans="1:6">
      <c r="A301" s="30"/>
      <c r="B301" s="30"/>
      <c r="C301" s="29"/>
      <c r="D301" s="29"/>
      <c r="E301" s="30"/>
      <c r="F301" s="30"/>
    </row>
    <row r="302" spans="1:6">
      <c r="A302" s="30"/>
      <c r="B302" s="30"/>
      <c r="C302" s="29"/>
      <c r="D302" s="29"/>
      <c r="E302" s="30"/>
      <c r="F302" s="30"/>
    </row>
    <row r="303" spans="1:6">
      <c r="A303" s="30"/>
      <c r="B303" s="30"/>
      <c r="C303" s="29"/>
      <c r="D303" s="29"/>
      <c r="E303" s="30"/>
      <c r="F303" s="30"/>
    </row>
    <row r="304" spans="1:6">
      <c r="A304" s="30"/>
      <c r="B304" s="30"/>
      <c r="C304" s="29"/>
      <c r="D304" s="29"/>
      <c r="E304" s="30"/>
      <c r="F304" s="30"/>
    </row>
    <row r="305" spans="1:6">
      <c r="A305" s="30"/>
      <c r="B305" s="30"/>
      <c r="C305" s="29"/>
      <c r="D305" s="29"/>
      <c r="E305" s="30"/>
      <c r="F305" s="30"/>
    </row>
    <row r="306" spans="1:6">
      <c r="A306" s="30"/>
      <c r="B306" s="30"/>
      <c r="C306" s="29"/>
      <c r="D306" s="29"/>
      <c r="E306" s="30"/>
      <c r="F306" s="30"/>
    </row>
    <row r="307" spans="1:6">
      <c r="A307" s="30"/>
      <c r="B307" s="30"/>
      <c r="C307" s="29"/>
      <c r="D307" s="29"/>
      <c r="E307" s="30"/>
      <c r="F307" s="30"/>
    </row>
    <row r="308" spans="1:6">
      <c r="A308" s="30"/>
      <c r="B308" s="30"/>
      <c r="C308" s="29"/>
      <c r="D308" s="29"/>
      <c r="E308" s="30"/>
      <c r="F308" s="30"/>
    </row>
    <row r="309" spans="1:6">
      <c r="A309" s="30"/>
      <c r="B309" s="30"/>
      <c r="C309" s="29"/>
      <c r="D309" s="29"/>
      <c r="E309" s="30"/>
      <c r="F309" s="30"/>
    </row>
    <row r="310" spans="1:6">
      <c r="A310" s="30"/>
      <c r="B310" s="30"/>
      <c r="C310" s="29"/>
      <c r="D310" s="29"/>
      <c r="E310" s="30"/>
      <c r="F310" s="30"/>
    </row>
    <row r="311" spans="1:6">
      <c r="A311" s="30"/>
      <c r="B311" s="30"/>
      <c r="C311" s="29"/>
      <c r="D311" s="29"/>
      <c r="E311" s="30"/>
      <c r="F311" s="30"/>
    </row>
    <row r="312" spans="1:6">
      <c r="A312" s="30"/>
      <c r="B312" s="30"/>
      <c r="C312" s="29"/>
      <c r="D312" s="29"/>
      <c r="E312" s="30"/>
      <c r="F312" s="30"/>
    </row>
    <row r="313" spans="1:6">
      <c r="A313" s="30"/>
      <c r="B313" s="30"/>
      <c r="C313" s="29"/>
      <c r="D313" s="29"/>
      <c r="E313" s="30"/>
      <c r="F313" s="30"/>
    </row>
    <row r="314" spans="1:6">
      <c r="A314" s="30"/>
      <c r="B314" s="30"/>
      <c r="C314" s="29"/>
      <c r="D314" s="29"/>
      <c r="E314" s="30"/>
      <c r="F314" s="30"/>
    </row>
    <row r="315" spans="1:6">
      <c r="A315" s="30"/>
      <c r="B315" s="30"/>
      <c r="C315" s="29"/>
      <c r="D315" s="29"/>
      <c r="E315" s="30"/>
      <c r="F315" s="30"/>
    </row>
    <row r="316" spans="1:6">
      <c r="A316" s="30"/>
      <c r="B316" s="30"/>
      <c r="C316" s="29"/>
      <c r="D316" s="29"/>
      <c r="E316" s="30"/>
      <c r="F316" s="30"/>
    </row>
    <row r="317" spans="1:6">
      <c r="A317" s="30"/>
      <c r="B317" s="30"/>
      <c r="C317" s="29"/>
      <c r="D317" s="29"/>
      <c r="E317" s="30"/>
      <c r="F317" s="30"/>
    </row>
    <row r="318" spans="1:6">
      <c r="A318" s="30"/>
      <c r="B318" s="30"/>
      <c r="C318" s="29"/>
      <c r="D318" s="29"/>
      <c r="E318" s="30"/>
      <c r="F318" s="30"/>
    </row>
    <row r="319" spans="1:6">
      <c r="A319" s="30"/>
      <c r="B319" s="30"/>
      <c r="C319" s="29"/>
      <c r="D319" s="29"/>
      <c r="E319" s="30"/>
      <c r="F319" s="30"/>
    </row>
    <row r="320" spans="1:6">
      <c r="A320" s="30"/>
      <c r="B320" s="30"/>
      <c r="C320" s="29"/>
      <c r="D320" s="29"/>
      <c r="E320" s="30"/>
      <c r="F320" s="30"/>
    </row>
    <row r="321" spans="1:6">
      <c r="A321" s="30"/>
      <c r="B321" s="30"/>
      <c r="C321" s="29"/>
      <c r="D321" s="29"/>
      <c r="E321" s="30"/>
      <c r="F321" s="30"/>
    </row>
    <row r="322" spans="1:6">
      <c r="A322" s="30"/>
      <c r="B322" s="30"/>
      <c r="C322" s="29"/>
      <c r="D322" s="29"/>
      <c r="E322" s="30"/>
      <c r="F322" s="30"/>
    </row>
    <row r="323" spans="1:6">
      <c r="A323" s="30"/>
      <c r="B323" s="30"/>
      <c r="C323" s="29"/>
      <c r="D323" s="29"/>
      <c r="E323" s="30"/>
      <c r="F323" s="30"/>
    </row>
    <row r="324" spans="1:6">
      <c r="A324" s="30"/>
      <c r="B324" s="30"/>
      <c r="C324" s="29"/>
      <c r="D324" s="29"/>
      <c r="E324" s="30"/>
      <c r="F324" s="30"/>
    </row>
    <row r="325" spans="1:6">
      <c r="A325" s="30"/>
      <c r="B325" s="30"/>
      <c r="C325" s="29"/>
      <c r="D325" s="29"/>
      <c r="E325" s="30"/>
      <c r="F325" s="30"/>
    </row>
    <row r="326" spans="1:6">
      <c r="A326" s="30"/>
      <c r="B326" s="30"/>
      <c r="C326" s="29"/>
      <c r="D326" s="29"/>
      <c r="E326" s="30"/>
      <c r="F326" s="30"/>
    </row>
    <row r="327" spans="1:6">
      <c r="A327" s="30"/>
      <c r="B327" s="30"/>
      <c r="C327" s="29"/>
      <c r="D327" s="29"/>
      <c r="E327" s="30"/>
      <c r="F327" s="30"/>
    </row>
    <row r="328" spans="1:6">
      <c r="A328" s="30"/>
      <c r="B328" s="30"/>
      <c r="C328" s="29"/>
      <c r="D328" s="29"/>
      <c r="E328" s="30"/>
      <c r="F328" s="30"/>
    </row>
    <row r="329" spans="1:6">
      <c r="A329" s="30"/>
      <c r="B329" s="30"/>
      <c r="C329" s="29"/>
      <c r="D329" s="29"/>
      <c r="E329" s="30"/>
      <c r="F329" s="30"/>
    </row>
    <row r="330" spans="1:6">
      <c r="A330" s="30"/>
      <c r="B330" s="30"/>
      <c r="C330" s="29"/>
      <c r="D330" s="29"/>
      <c r="E330" s="30"/>
      <c r="F330" s="30"/>
    </row>
    <row r="331" spans="1:6">
      <c r="A331" s="30"/>
      <c r="B331" s="30"/>
      <c r="C331" s="29"/>
      <c r="D331" s="29"/>
      <c r="E331" s="30"/>
      <c r="F331" s="30"/>
    </row>
    <row r="332" spans="1:6">
      <c r="A332" s="30"/>
      <c r="B332" s="30"/>
      <c r="C332" s="29"/>
      <c r="D332" s="29"/>
      <c r="E332" s="30"/>
      <c r="F332" s="30"/>
    </row>
    <row r="333" spans="1:6">
      <c r="A333" s="30"/>
      <c r="B333" s="30"/>
      <c r="C333" s="29"/>
      <c r="D333" s="29"/>
      <c r="E333" s="30"/>
      <c r="F333" s="30"/>
    </row>
    <row r="334" spans="1:6">
      <c r="A334" s="30"/>
      <c r="B334" s="30"/>
      <c r="C334" s="29"/>
      <c r="D334" s="29"/>
      <c r="E334" s="30"/>
      <c r="F334" s="30"/>
    </row>
    <row r="335" spans="1:6">
      <c r="A335" s="30"/>
      <c r="B335" s="30"/>
      <c r="C335" s="29"/>
      <c r="D335" s="29"/>
      <c r="E335" s="30"/>
      <c r="F335" s="30"/>
    </row>
    <row r="336" spans="1:6">
      <c r="A336" s="30"/>
      <c r="B336" s="30"/>
      <c r="C336" s="29"/>
      <c r="D336" s="29"/>
      <c r="E336" s="30"/>
      <c r="F336" s="30"/>
    </row>
    <row r="337" spans="1:6">
      <c r="A337" s="30"/>
      <c r="B337" s="30"/>
      <c r="C337" s="29"/>
      <c r="D337" s="29"/>
      <c r="E337" s="30"/>
      <c r="F337" s="30"/>
    </row>
    <row r="338" spans="1:6">
      <c r="A338" s="30"/>
      <c r="B338" s="30"/>
      <c r="C338" s="29"/>
      <c r="D338" s="29"/>
      <c r="E338" s="30"/>
      <c r="F338" s="30"/>
    </row>
    <row r="339" spans="1:6">
      <c r="A339" s="30"/>
      <c r="B339" s="30"/>
      <c r="C339" s="29"/>
      <c r="D339" s="29"/>
      <c r="E339" s="30"/>
      <c r="F339" s="30"/>
    </row>
    <row r="340" spans="1:6">
      <c r="A340" s="30"/>
      <c r="B340" s="30"/>
      <c r="C340" s="29"/>
      <c r="D340" s="29"/>
      <c r="E340" s="30"/>
      <c r="F340" s="30"/>
    </row>
    <row r="341" spans="1:6">
      <c r="A341" s="30"/>
      <c r="B341" s="30"/>
      <c r="C341" s="29"/>
      <c r="D341" s="29"/>
      <c r="E341" s="30"/>
      <c r="F341" s="30"/>
    </row>
    <row r="342" spans="1:6">
      <c r="A342" s="30"/>
      <c r="B342" s="30"/>
      <c r="C342" s="29"/>
      <c r="D342" s="29"/>
      <c r="E342" s="30"/>
      <c r="F342" s="30"/>
    </row>
    <row r="343" spans="1:6">
      <c r="A343" s="30"/>
      <c r="B343" s="30"/>
      <c r="C343" s="29"/>
      <c r="D343" s="29"/>
      <c r="E343" s="30"/>
      <c r="F343" s="30"/>
    </row>
    <row r="344" spans="1:6">
      <c r="A344" s="30"/>
      <c r="B344" s="30"/>
      <c r="C344" s="29"/>
      <c r="D344" s="29"/>
      <c r="E344" s="30"/>
      <c r="F344" s="30"/>
    </row>
    <row r="345" spans="1:6">
      <c r="A345" s="30"/>
      <c r="B345" s="30"/>
      <c r="C345" s="29"/>
      <c r="D345" s="29"/>
      <c r="E345" s="30"/>
      <c r="F345" s="30"/>
    </row>
    <row r="346" spans="1:6">
      <c r="A346" s="30"/>
      <c r="B346" s="30"/>
      <c r="C346" s="29"/>
      <c r="D346" s="29"/>
      <c r="E346" s="30"/>
      <c r="F346" s="30"/>
    </row>
    <row r="347" spans="1:6">
      <c r="A347" s="30"/>
      <c r="B347" s="30"/>
      <c r="C347" s="29"/>
      <c r="D347" s="29"/>
      <c r="E347" s="30"/>
      <c r="F347" s="30"/>
    </row>
    <row r="348" spans="1:6">
      <c r="A348" s="30"/>
      <c r="B348" s="30"/>
      <c r="C348" s="29"/>
      <c r="D348" s="29"/>
      <c r="E348" s="30"/>
      <c r="F348" s="30"/>
    </row>
    <row r="349" spans="1:6">
      <c r="A349" s="30"/>
      <c r="B349" s="30"/>
      <c r="C349" s="29"/>
      <c r="D349" s="29"/>
      <c r="E349" s="30"/>
      <c r="F349" s="30"/>
    </row>
    <row r="350" spans="1:6">
      <c r="A350" s="30"/>
      <c r="B350" s="30"/>
      <c r="C350" s="29"/>
      <c r="D350" s="29"/>
      <c r="E350" s="30"/>
      <c r="F350" s="30"/>
    </row>
    <row r="351" spans="1:6">
      <c r="A351" s="30"/>
      <c r="B351" s="30"/>
      <c r="C351" s="29"/>
      <c r="D351" s="29"/>
      <c r="E351" s="30"/>
      <c r="F351" s="30"/>
    </row>
    <row r="352" spans="1:6">
      <c r="A352" s="30"/>
      <c r="B352" s="30"/>
      <c r="C352" s="29"/>
      <c r="D352" s="29"/>
      <c r="E352" s="30"/>
      <c r="F352" s="30"/>
    </row>
    <row r="353" spans="1:6">
      <c r="A353" s="30"/>
      <c r="B353" s="30"/>
      <c r="C353" s="29"/>
      <c r="D353" s="29"/>
      <c r="E353" s="30"/>
      <c r="F353" s="30"/>
    </row>
    <row r="354" spans="1:6">
      <c r="A354" s="30"/>
      <c r="B354" s="30"/>
      <c r="C354" s="29"/>
      <c r="D354" s="29"/>
      <c r="E354" s="30"/>
      <c r="F354" s="30"/>
    </row>
    <row r="355" spans="1:6">
      <c r="A355" s="30"/>
      <c r="B355" s="30"/>
      <c r="C355" s="29"/>
      <c r="D355" s="29"/>
      <c r="E355" s="30"/>
      <c r="F355" s="30"/>
    </row>
    <row r="356" spans="1:6">
      <c r="A356" s="30"/>
      <c r="B356" s="30"/>
      <c r="C356" s="29"/>
      <c r="D356" s="29"/>
      <c r="E356" s="30"/>
      <c r="F356" s="30"/>
    </row>
    <row r="357" spans="1:6">
      <c r="A357" s="30"/>
      <c r="B357" s="30"/>
      <c r="C357" s="29"/>
      <c r="D357" s="29"/>
      <c r="E357" s="30"/>
      <c r="F357" s="30"/>
    </row>
    <row r="358" spans="1:6">
      <c r="A358" s="30"/>
      <c r="B358" s="30"/>
      <c r="C358" s="29"/>
      <c r="D358" s="29"/>
      <c r="E358" s="30"/>
      <c r="F358" s="30"/>
    </row>
    <row r="359" spans="1:6">
      <c r="A359" s="30"/>
      <c r="B359" s="30"/>
      <c r="C359" s="29"/>
      <c r="D359" s="29"/>
      <c r="E359" s="30"/>
      <c r="F359" s="30"/>
    </row>
    <row r="360" spans="1:6">
      <c r="A360" s="30"/>
      <c r="B360" s="30"/>
      <c r="C360" s="29"/>
      <c r="D360" s="29"/>
      <c r="E360" s="30"/>
      <c r="F360" s="30"/>
    </row>
    <row r="361" spans="1:6">
      <c r="A361" s="30"/>
      <c r="B361" s="30"/>
      <c r="C361" s="29"/>
      <c r="D361" s="29"/>
      <c r="E361" s="30"/>
      <c r="F361" s="30"/>
    </row>
    <row r="362" spans="1:6">
      <c r="A362" s="30"/>
      <c r="B362" s="30"/>
      <c r="C362" s="29"/>
      <c r="D362" s="29"/>
      <c r="E362" s="30"/>
      <c r="F362" s="30"/>
    </row>
    <row r="363" spans="1:6">
      <c r="A363" s="30"/>
      <c r="B363" s="30"/>
      <c r="C363" s="29"/>
      <c r="D363" s="29"/>
      <c r="E363" s="30"/>
      <c r="F363" s="30"/>
    </row>
  </sheetData>
  <sheetProtection password="D554" sheet="1" objects="1" scenarios="1" insertRows="0"/>
  <mergeCells count="11">
    <mergeCell ref="B56:E56"/>
    <mergeCell ref="B57:E57"/>
    <mergeCell ref="B58:E58"/>
    <mergeCell ref="B59:E59"/>
    <mergeCell ref="B60:E60"/>
    <mergeCell ref="B61:E61"/>
    <mergeCell ref="A47:E47"/>
    <mergeCell ref="B50:H50"/>
    <mergeCell ref="B52:H52"/>
    <mergeCell ref="B54:H54"/>
    <mergeCell ref="B55:E55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5" zoomScale="90" zoomScaleNormal="90" zoomScaleSheetLayoutView="80" workbookViewId="0">
      <selection activeCell="C47" sqref="C47:C48"/>
    </sheetView>
  </sheetViews>
  <sheetFormatPr defaultColWidth="9.28515625" defaultRowHeight="15.75"/>
  <cols>
    <col min="1" max="1" width="69.85546875" style="93" customWidth="1"/>
    <col min="2" max="2" width="11.85546875" style="93" bestFit="1" customWidth="1"/>
    <col min="3" max="4" width="22.7109375" style="106" customWidth="1"/>
    <col min="5" max="5" width="10.140625" style="93" customWidth="1"/>
    <col min="6" max="6" width="12" style="93" customWidth="1"/>
    <col min="7" max="7" width="12.140625" style="93" bestFit="1" customWidth="1"/>
    <col min="8" max="16384" width="9.28515625" style="93"/>
  </cols>
  <sheetData>
    <row r="1" spans="1:13">
      <c r="A1" s="16" t="s">
        <v>375</v>
      </c>
      <c r="B1" s="32"/>
      <c r="C1" s="33"/>
      <c r="D1" s="46"/>
      <c r="E1" s="27"/>
      <c r="F1" s="27"/>
      <c r="G1" s="46"/>
      <c r="H1" s="92"/>
    </row>
    <row r="2" spans="1:13">
      <c r="A2" s="44" t="str">
        <f>CONCATENATE("(",LOWER(reportConsolidation),")")</f>
        <v>(на консолидирана основа)</v>
      </c>
      <c r="B2" s="32"/>
      <c r="C2" s="33"/>
      <c r="D2" s="46"/>
      <c r="E2" s="27"/>
      <c r="F2" s="27"/>
      <c r="G2" s="94"/>
      <c r="H2" s="92"/>
    </row>
    <row r="3" spans="1:13">
      <c r="A3" s="95"/>
      <c r="B3" s="32"/>
      <c r="C3" s="33"/>
      <c r="D3" s="27"/>
      <c r="E3" s="27"/>
      <c r="F3" s="14"/>
      <c r="G3" s="14"/>
      <c r="H3" s="14"/>
    </row>
    <row r="4" spans="1:13">
      <c r="A4" s="53" t="str">
        <f>CONCATENATE("на ",UPPER(pdeName))</f>
        <v>на АЛКОМЕТ АД</v>
      </c>
      <c r="B4" s="257"/>
      <c r="C4" s="41"/>
      <c r="D4" s="55"/>
      <c r="E4" s="14"/>
    </row>
    <row r="5" spans="1:13">
      <c r="A5" s="53" t="str">
        <f>CONCATENATE("ЕИК по БУЛСТАТ: ", pdeBulstat)</f>
        <v>ЕИК по БУЛСТАТ: 837066358</v>
      </c>
      <c r="B5" s="258"/>
      <c r="C5" s="56"/>
      <c r="D5" s="57"/>
      <c r="E5" s="92"/>
    </row>
    <row r="6" spans="1:13">
      <c r="A6" s="53" t="str">
        <f>CONCATENATE("към ",TEXT(endDate,"dd.mm.yyyy")," г.")</f>
        <v>към 31.03.2018 г.</v>
      </c>
      <c r="B6" s="257"/>
      <c r="C6" s="56"/>
      <c r="D6" s="59"/>
      <c r="E6" s="92"/>
    </row>
    <row r="7" spans="1:13" ht="16.5" thickBot="1">
      <c r="A7" s="96"/>
      <c r="B7" s="14"/>
      <c r="C7" s="96"/>
      <c r="D7" s="31" t="s">
        <v>519</v>
      </c>
      <c r="E7" s="97"/>
      <c r="F7" s="92"/>
      <c r="G7" s="92"/>
    </row>
    <row r="8" spans="1:13" ht="33.75" customHeight="1">
      <c r="A8" s="194" t="s">
        <v>376</v>
      </c>
      <c r="B8" s="195" t="s">
        <v>11</v>
      </c>
      <c r="C8" s="196" t="s">
        <v>12</v>
      </c>
      <c r="D8" s="197" t="s">
        <v>16</v>
      </c>
      <c r="E8" s="98"/>
      <c r="F8" s="98"/>
    </row>
    <row r="9" spans="1:13" ht="16.5" thickBot="1">
      <c r="A9" s="202" t="s">
        <v>17</v>
      </c>
      <c r="B9" s="203" t="s">
        <v>18</v>
      </c>
      <c r="C9" s="204">
        <v>1</v>
      </c>
      <c r="D9" s="205">
        <v>2</v>
      </c>
      <c r="E9" s="98"/>
      <c r="F9" s="98"/>
    </row>
    <row r="10" spans="1:13">
      <c r="A10" s="208" t="s">
        <v>377</v>
      </c>
      <c r="B10" s="209"/>
      <c r="C10" s="210"/>
      <c r="D10" s="211"/>
      <c r="E10" s="99"/>
      <c r="F10" s="99"/>
    </row>
    <row r="11" spans="1:13">
      <c r="A11" s="198" t="s">
        <v>378</v>
      </c>
      <c r="B11" s="100" t="s">
        <v>379</v>
      </c>
      <c r="C11" s="119">
        <v>88915</v>
      </c>
      <c r="D11" s="119">
        <v>358417</v>
      </c>
      <c r="E11" s="99"/>
      <c r="F11" s="99"/>
    </row>
    <row r="12" spans="1:13">
      <c r="A12" s="198" t="s">
        <v>380</v>
      </c>
      <c r="B12" s="100" t="s">
        <v>381</v>
      </c>
      <c r="C12" s="119">
        <v>-99898</v>
      </c>
      <c r="D12" s="119">
        <v>-363502</v>
      </c>
      <c r="E12" s="101"/>
      <c r="F12" s="101"/>
      <c r="G12" s="102"/>
      <c r="H12" s="102"/>
      <c r="I12" s="102"/>
      <c r="J12" s="102"/>
      <c r="K12" s="102"/>
      <c r="L12" s="102"/>
      <c r="M12" s="102"/>
    </row>
    <row r="13" spans="1:13" ht="31.5">
      <c r="A13" s="198" t="s">
        <v>382</v>
      </c>
      <c r="B13" s="100" t="s">
        <v>383</v>
      </c>
      <c r="C13" s="119"/>
      <c r="D13" s="119"/>
      <c r="E13" s="101"/>
      <c r="F13" s="101"/>
      <c r="G13" s="102"/>
      <c r="H13" s="102"/>
      <c r="I13" s="102"/>
      <c r="J13" s="102"/>
      <c r="K13" s="102"/>
      <c r="L13" s="102"/>
      <c r="M13" s="102"/>
    </row>
    <row r="14" spans="1:13">
      <c r="A14" s="198" t="s">
        <v>384</v>
      </c>
      <c r="B14" s="100" t="s">
        <v>385</v>
      </c>
      <c r="C14" s="119">
        <v>-6502</v>
      </c>
      <c r="D14" s="119">
        <v>-22851</v>
      </c>
      <c r="E14" s="101"/>
      <c r="F14" s="101"/>
      <c r="G14" s="102"/>
      <c r="H14" s="102"/>
      <c r="I14" s="102"/>
      <c r="J14" s="102"/>
      <c r="K14" s="102"/>
      <c r="L14" s="102"/>
      <c r="M14" s="102"/>
    </row>
    <row r="15" spans="1:13" ht="14.25" customHeight="1">
      <c r="A15" s="198" t="s">
        <v>386</v>
      </c>
      <c r="B15" s="100" t="s">
        <v>387</v>
      </c>
      <c r="C15" s="119">
        <v>10497</v>
      </c>
      <c r="D15" s="119">
        <v>54433</v>
      </c>
      <c r="E15" s="101"/>
      <c r="F15" s="101"/>
      <c r="G15" s="102"/>
      <c r="H15" s="102"/>
      <c r="I15" s="102"/>
      <c r="J15" s="102"/>
      <c r="K15" s="102"/>
      <c r="L15" s="102"/>
      <c r="M15" s="102"/>
    </row>
    <row r="16" spans="1:13">
      <c r="A16" s="199" t="s">
        <v>388</v>
      </c>
      <c r="B16" s="100" t="s">
        <v>389</v>
      </c>
      <c r="C16" s="119">
        <v>-133</v>
      </c>
      <c r="D16" s="119">
        <v>-2362</v>
      </c>
      <c r="E16" s="101"/>
      <c r="F16" s="101"/>
      <c r="G16" s="102"/>
      <c r="H16" s="102"/>
      <c r="I16" s="102"/>
      <c r="J16" s="102"/>
      <c r="K16" s="102"/>
      <c r="L16" s="102"/>
      <c r="M16" s="102"/>
    </row>
    <row r="17" spans="1:13">
      <c r="A17" s="198" t="s">
        <v>390</v>
      </c>
      <c r="B17" s="100" t="s">
        <v>391</v>
      </c>
      <c r="C17" s="119"/>
      <c r="D17" s="119"/>
      <c r="E17" s="101"/>
      <c r="F17" s="101"/>
      <c r="G17" s="102"/>
      <c r="H17" s="102"/>
      <c r="I17" s="102"/>
      <c r="J17" s="102"/>
      <c r="K17" s="102"/>
      <c r="L17" s="102"/>
      <c r="M17" s="102"/>
    </row>
    <row r="18" spans="1:13" ht="31.5">
      <c r="A18" s="198" t="s">
        <v>392</v>
      </c>
      <c r="B18" s="100" t="s">
        <v>393</v>
      </c>
      <c r="C18" s="119">
        <v>-350</v>
      </c>
      <c r="D18" s="119">
        <v>-1174</v>
      </c>
      <c r="E18" s="101"/>
      <c r="F18" s="101"/>
      <c r="G18" s="102"/>
      <c r="H18" s="102"/>
      <c r="I18" s="102"/>
      <c r="J18" s="102"/>
      <c r="K18" s="102"/>
      <c r="L18" s="102"/>
      <c r="M18" s="102"/>
    </row>
    <row r="19" spans="1:13">
      <c r="A19" s="199" t="s">
        <v>394</v>
      </c>
      <c r="B19" s="103" t="s">
        <v>395</v>
      </c>
      <c r="C19" s="119"/>
      <c r="D19" s="119">
        <v>-194</v>
      </c>
      <c r="E19" s="101"/>
      <c r="F19" s="101"/>
      <c r="G19" s="102"/>
      <c r="H19" s="102"/>
      <c r="I19" s="102"/>
      <c r="J19" s="102"/>
      <c r="K19" s="102"/>
      <c r="L19" s="102"/>
      <c r="M19" s="102"/>
    </row>
    <row r="20" spans="1:13">
      <c r="A20" s="198" t="s">
        <v>396</v>
      </c>
      <c r="B20" s="100" t="s">
        <v>397</v>
      </c>
      <c r="C20" s="119">
        <v>-256</v>
      </c>
      <c r="D20" s="119">
        <v>1126</v>
      </c>
      <c r="E20" s="101"/>
      <c r="F20" s="101"/>
      <c r="G20" s="102"/>
      <c r="H20" s="102"/>
      <c r="I20" s="102"/>
      <c r="J20" s="102"/>
      <c r="K20" s="102"/>
      <c r="L20" s="102"/>
      <c r="M20" s="102"/>
    </row>
    <row r="21" spans="1:13" ht="16.5" thickBot="1">
      <c r="A21" s="212" t="s">
        <v>398</v>
      </c>
      <c r="B21" s="213" t="s">
        <v>399</v>
      </c>
      <c r="C21" s="393">
        <f>SUM(C11:C20)</f>
        <v>-7727</v>
      </c>
      <c r="D21" s="394">
        <f>SUM(D11:D20)</f>
        <v>23893</v>
      </c>
      <c r="E21" s="101"/>
      <c r="F21" s="101"/>
      <c r="G21" s="102"/>
      <c r="H21" s="102"/>
      <c r="I21" s="102"/>
      <c r="J21" s="102"/>
      <c r="K21" s="102"/>
      <c r="L21" s="102"/>
      <c r="M21" s="102"/>
    </row>
    <row r="22" spans="1:13">
      <c r="A22" s="208" t="s">
        <v>400</v>
      </c>
      <c r="B22" s="214"/>
      <c r="C22" s="210"/>
      <c r="D22" s="211"/>
      <c r="E22" s="101"/>
      <c r="F22" s="101"/>
      <c r="G22" s="102"/>
      <c r="H22" s="102"/>
      <c r="I22" s="102"/>
      <c r="J22" s="102"/>
      <c r="K22" s="102"/>
      <c r="L22" s="102"/>
      <c r="M22" s="102"/>
    </row>
    <row r="23" spans="1:13">
      <c r="A23" s="198" t="s">
        <v>401</v>
      </c>
      <c r="B23" s="100" t="s">
        <v>402</v>
      </c>
      <c r="C23" s="119">
        <v>-13345</v>
      </c>
      <c r="D23" s="119">
        <v>-23736</v>
      </c>
      <c r="E23" s="101"/>
      <c r="F23" s="101"/>
      <c r="G23" s="102"/>
      <c r="H23" s="102"/>
      <c r="I23" s="102"/>
      <c r="J23" s="102"/>
      <c r="K23" s="102"/>
      <c r="L23" s="102"/>
      <c r="M23" s="102"/>
    </row>
    <row r="24" spans="1:13">
      <c r="A24" s="198" t="s">
        <v>403</v>
      </c>
      <c r="B24" s="100" t="s">
        <v>404</v>
      </c>
      <c r="C24" s="119"/>
      <c r="D24" s="119"/>
      <c r="E24" s="101"/>
      <c r="F24" s="101"/>
      <c r="G24" s="102"/>
      <c r="H24" s="102"/>
      <c r="I24" s="102"/>
      <c r="J24" s="102"/>
      <c r="K24" s="102"/>
      <c r="L24" s="102"/>
      <c r="M24" s="102"/>
    </row>
    <row r="25" spans="1:13">
      <c r="A25" s="198" t="s">
        <v>405</v>
      </c>
      <c r="B25" s="100" t="s">
        <v>406</v>
      </c>
      <c r="C25" s="119"/>
      <c r="D25" s="119"/>
      <c r="E25" s="101"/>
      <c r="F25" s="101"/>
      <c r="G25" s="102"/>
      <c r="H25" s="102"/>
      <c r="I25" s="102"/>
      <c r="J25" s="102"/>
      <c r="K25" s="102"/>
      <c r="L25" s="102"/>
      <c r="M25" s="102"/>
    </row>
    <row r="26" spans="1:13" ht="13.5" customHeight="1">
      <c r="A26" s="198" t="s">
        <v>407</v>
      </c>
      <c r="B26" s="100" t="s">
        <v>408</v>
      </c>
      <c r="C26" s="119"/>
      <c r="D26" s="119"/>
      <c r="E26" s="101"/>
      <c r="F26" s="101"/>
      <c r="G26" s="102"/>
      <c r="H26" s="102"/>
      <c r="I26" s="102"/>
      <c r="J26" s="102"/>
      <c r="K26" s="102"/>
      <c r="L26" s="102"/>
      <c r="M26" s="102"/>
    </row>
    <row r="27" spans="1:13">
      <c r="A27" s="198" t="s">
        <v>409</v>
      </c>
      <c r="B27" s="100" t="s">
        <v>410</v>
      </c>
      <c r="C27" s="119"/>
      <c r="D27" s="119"/>
      <c r="E27" s="101"/>
      <c r="F27" s="101"/>
      <c r="G27" s="102"/>
      <c r="H27" s="102"/>
      <c r="I27" s="102"/>
      <c r="J27" s="102"/>
      <c r="K27" s="102"/>
      <c r="L27" s="102"/>
      <c r="M27" s="102"/>
    </row>
    <row r="28" spans="1:13">
      <c r="A28" s="198" t="s">
        <v>411</v>
      </c>
      <c r="B28" s="100" t="s">
        <v>412</v>
      </c>
      <c r="C28" s="119"/>
      <c r="D28" s="119"/>
      <c r="E28" s="101"/>
      <c r="F28" s="101"/>
      <c r="G28" s="102"/>
      <c r="H28" s="102"/>
      <c r="I28" s="102"/>
      <c r="J28" s="102"/>
      <c r="K28" s="102"/>
      <c r="L28" s="102"/>
      <c r="M28" s="102"/>
    </row>
    <row r="29" spans="1:13">
      <c r="A29" s="198" t="s">
        <v>413</v>
      </c>
      <c r="B29" s="100" t="s">
        <v>414</v>
      </c>
      <c r="C29" s="119"/>
      <c r="D29" s="119"/>
      <c r="E29" s="101"/>
      <c r="F29" s="101"/>
      <c r="G29" s="102"/>
      <c r="H29" s="102"/>
      <c r="I29" s="102"/>
      <c r="J29" s="102"/>
      <c r="K29" s="102"/>
      <c r="L29" s="102"/>
      <c r="M29" s="102"/>
    </row>
    <row r="30" spans="1:13">
      <c r="A30" s="198" t="s">
        <v>415</v>
      </c>
      <c r="B30" s="100" t="s">
        <v>416</v>
      </c>
      <c r="C30" s="119"/>
      <c r="D30" s="119"/>
      <c r="E30" s="101"/>
      <c r="F30" s="101"/>
      <c r="G30" s="102"/>
      <c r="H30" s="102"/>
      <c r="I30" s="102"/>
      <c r="J30" s="102"/>
      <c r="K30" s="102"/>
      <c r="L30" s="102"/>
      <c r="M30" s="102"/>
    </row>
    <row r="31" spans="1:13">
      <c r="A31" s="198" t="s">
        <v>394</v>
      </c>
      <c r="B31" s="100" t="s">
        <v>417</v>
      </c>
      <c r="C31" s="119"/>
      <c r="D31" s="119"/>
      <c r="E31" s="101"/>
      <c r="F31" s="101"/>
      <c r="G31" s="102"/>
      <c r="H31" s="102"/>
      <c r="I31" s="102"/>
      <c r="J31" s="102"/>
      <c r="K31" s="102"/>
      <c r="L31" s="102"/>
      <c r="M31" s="102"/>
    </row>
    <row r="32" spans="1:13">
      <c r="A32" s="198" t="s">
        <v>418</v>
      </c>
      <c r="B32" s="100" t="s">
        <v>419</v>
      </c>
      <c r="C32" s="119"/>
      <c r="D32" s="119">
        <v>-4</v>
      </c>
      <c r="E32" s="101"/>
      <c r="F32" s="101"/>
      <c r="G32" s="102"/>
      <c r="H32" s="102"/>
      <c r="I32" s="102"/>
      <c r="J32" s="102"/>
      <c r="K32" s="102"/>
      <c r="L32" s="102"/>
      <c r="M32" s="102"/>
    </row>
    <row r="33" spans="1:13" ht="16.5" thickBot="1">
      <c r="A33" s="212" t="s">
        <v>420</v>
      </c>
      <c r="B33" s="213" t="s">
        <v>421</v>
      </c>
      <c r="C33" s="393">
        <f>SUM(C23:C32)</f>
        <v>-13345</v>
      </c>
      <c r="D33" s="394">
        <f>SUM(D23:D32)</f>
        <v>-23740</v>
      </c>
      <c r="E33" s="101"/>
      <c r="F33" s="101"/>
      <c r="G33" s="102"/>
      <c r="H33" s="102"/>
      <c r="I33" s="102"/>
      <c r="J33" s="102"/>
      <c r="K33" s="102"/>
      <c r="L33" s="102"/>
      <c r="M33" s="102"/>
    </row>
    <row r="34" spans="1:13">
      <c r="A34" s="206" t="s">
        <v>422</v>
      </c>
      <c r="B34" s="207"/>
      <c r="C34" s="391"/>
      <c r="D34" s="392"/>
      <c r="E34" s="99"/>
      <c r="F34" s="99"/>
    </row>
    <row r="35" spans="1:13">
      <c r="A35" s="198" t="s">
        <v>423</v>
      </c>
      <c r="B35" s="100" t="s">
        <v>424</v>
      </c>
      <c r="C35" s="119"/>
      <c r="D35" s="119"/>
      <c r="E35" s="99"/>
      <c r="F35" s="99"/>
    </row>
    <row r="36" spans="1:13">
      <c r="A36" s="199" t="s">
        <v>425</v>
      </c>
      <c r="B36" s="100" t="s">
        <v>426</v>
      </c>
      <c r="C36" s="119"/>
      <c r="D36" s="119"/>
      <c r="E36" s="99"/>
      <c r="F36" s="99"/>
    </row>
    <row r="37" spans="1:13">
      <c r="A37" s="198" t="s">
        <v>427</v>
      </c>
      <c r="B37" s="100" t="s">
        <v>428</v>
      </c>
      <c r="C37" s="119">
        <v>160974</v>
      </c>
      <c r="D37" s="119">
        <v>574914</v>
      </c>
      <c r="E37" s="99"/>
      <c r="F37" s="99"/>
    </row>
    <row r="38" spans="1:13">
      <c r="A38" s="198" t="s">
        <v>429</v>
      </c>
      <c r="B38" s="100" t="s">
        <v>430</v>
      </c>
      <c r="C38" s="119">
        <v>-139965</v>
      </c>
      <c r="D38" s="119">
        <v>-562659</v>
      </c>
      <c r="E38" s="99"/>
      <c r="F38" s="99"/>
    </row>
    <row r="39" spans="1:13">
      <c r="A39" s="198" t="s">
        <v>431</v>
      </c>
      <c r="B39" s="100" t="s">
        <v>432</v>
      </c>
      <c r="C39" s="119">
        <v>-3</v>
      </c>
      <c r="D39" s="119">
        <v>-3381</v>
      </c>
      <c r="E39" s="99"/>
      <c r="F39" s="99"/>
    </row>
    <row r="40" spans="1:13" ht="31.5">
      <c r="A40" s="198" t="s">
        <v>433</v>
      </c>
      <c r="B40" s="100" t="s">
        <v>434</v>
      </c>
      <c r="C40" s="119"/>
      <c r="D40" s="119"/>
      <c r="E40" s="99"/>
      <c r="F40" s="99"/>
    </row>
    <row r="41" spans="1:13">
      <c r="A41" s="198" t="s">
        <v>435</v>
      </c>
      <c r="B41" s="100" t="s">
        <v>436</v>
      </c>
      <c r="C41" s="119"/>
      <c r="D41" s="119">
        <v>-8066</v>
      </c>
      <c r="E41" s="99"/>
      <c r="F41" s="99"/>
    </row>
    <row r="42" spans="1:13">
      <c r="A42" s="198" t="s">
        <v>437</v>
      </c>
      <c r="B42" s="100" t="s">
        <v>438</v>
      </c>
      <c r="C42" s="119">
        <v>-115</v>
      </c>
      <c r="D42" s="119">
        <v>-451</v>
      </c>
      <c r="E42" s="99"/>
      <c r="F42" s="99"/>
      <c r="G42" s="102"/>
      <c r="H42" s="102"/>
    </row>
    <row r="43" spans="1:13" ht="16.5" thickBot="1">
      <c r="A43" s="215" t="s">
        <v>439</v>
      </c>
      <c r="B43" s="216" t="s">
        <v>440</v>
      </c>
      <c r="C43" s="395">
        <f>SUM(C35:C42)</f>
        <v>20891</v>
      </c>
      <c r="D43" s="396">
        <f>SUM(D35:D42)</f>
        <v>357</v>
      </c>
      <c r="E43" s="99"/>
      <c r="F43" s="99"/>
      <c r="G43" s="102"/>
      <c r="H43" s="102"/>
    </row>
    <row r="44" spans="1:13" ht="16.5" thickBot="1">
      <c r="A44" s="218" t="s">
        <v>441</v>
      </c>
      <c r="B44" s="219" t="s">
        <v>442</v>
      </c>
      <c r="C44" s="225">
        <f>C43+C33+C21</f>
        <v>-181</v>
      </c>
      <c r="D44" s="226">
        <f>D43+D33+D21</f>
        <v>510</v>
      </c>
      <c r="E44" s="99"/>
      <c r="F44" s="99"/>
      <c r="G44" s="102"/>
      <c r="H44" s="102"/>
    </row>
    <row r="45" spans="1:13" ht="16.5" thickBot="1">
      <c r="A45" s="220" t="s">
        <v>443</v>
      </c>
      <c r="B45" s="221" t="s">
        <v>444</v>
      </c>
      <c r="C45" s="227">
        <v>985</v>
      </c>
      <c r="D45" s="228">
        <v>475</v>
      </c>
      <c r="E45" s="99"/>
      <c r="F45" s="99"/>
      <c r="G45" s="102"/>
      <c r="H45" s="102"/>
    </row>
    <row r="46" spans="1:13" ht="16.5" thickBot="1">
      <c r="A46" s="223" t="s">
        <v>445</v>
      </c>
      <c r="B46" s="224" t="s">
        <v>446</v>
      </c>
      <c r="C46" s="229">
        <f>C45+C44</f>
        <v>804</v>
      </c>
      <c r="D46" s="230">
        <f>D45+D44</f>
        <v>985</v>
      </c>
      <c r="E46" s="99"/>
      <c r="F46" s="99"/>
      <c r="G46" s="102"/>
      <c r="H46" s="102"/>
    </row>
    <row r="47" spans="1:13">
      <c r="A47" s="222" t="s">
        <v>447</v>
      </c>
      <c r="B47" s="231" t="s">
        <v>448</v>
      </c>
      <c r="C47" s="217">
        <v>721</v>
      </c>
      <c r="D47" s="217">
        <v>910</v>
      </c>
      <c r="E47" s="99"/>
      <c r="F47" s="99"/>
      <c r="G47" s="102"/>
      <c r="H47" s="102"/>
    </row>
    <row r="48" spans="1:13" ht="16.5" thickBot="1">
      <c r="A48" s="200" t="s">
        <v>449</v>
      </c>
      <c r="B48" s="232" t="s">
        <v>450</v>
      </c>
      <c r="C48" s="201">
        <v>81</v>
      </c>
      <c r="D48" s="201">
        <v>75</v>
      </c>
      <c r="G48" s="102"/>
      <c r="H48" s="102"/>
    </row>
    <row r="49" spans="1:13">
      <c r="A49" s="99"/>
      <c r="B49" s="104"/>
      <c r="C49" s="105"/>
      <c r="D49" s="105"/>
      <c r="G49" s="102"/>
      <c r="H49" s="102"/>
    </row>
    <row r="50" spans="1:13">
      <c r="A50" s="425" t="s">
        <v>631</v>
      </c>
      <c r="G50" s="102"/>
      <c r="H50" s="102"/>
    </row>
    <row r="51" spans="1:13">
      <c r="A51" s="439" t="s">
        <v>637</v>
      </c>
      <c r="B51" s="439"/>
      <c r="C51" s="439"/>
      <c r="D51" s="439"/>
      <c r="G51" s="102"/>
      <c r="H51" s="102"/>
    </row>
    <row r="52" spans="1:13">
      <c r="A52" s="426"/>
      <c r="B52" s="426"/>
      <c r="C52" s="426"/>
      <c r="D52" s="426"/>
      <c r="G52" s="102"/>
      <c r="H52" s="102"/>
    </row>
    <row r="53" spans="1:13">
      <c r="A53" s="426"/>
      <c r="B53" s="426"/>
      <c r="C53" s="426"/>
      <c r="D53" s="426"/>
      <c r="G53" s="102"/>
      <c r="H53" s="102"/>
    </row>
    <row r="54" spans="1:13" s="35" customFormat="1">
      <c r="A54" s="427" t="s">
        <v>640</v>
      </c>
      <c r="B54" s="435">
        <f>pdeReportingDate</f>
        <v>43245</v>
      </c>
      <c r="C54" s="435"/>
      <c r="D54" s="435"/>
      <c r="E54" s="435"/>
      <c r="F54" s="430"/>
      <c r="G54" s="430"/>
      <c r="H54" s="430"/>
      <c r="M54" s="74"/>
    </row>
    <row r="55" spans="1:13" s="35" customFormat="1">
      <c r="A55" s="427"/>
      <c r="B55" s="435"/>
      <c r="C55" s="435"/>
      <c r="D55" s="435"/>
      <c r="E55" s="435"/>
      <c r="F55" s="42"/>
      <c r="G55" s="42"/>
      <c r="H55" s="42"/>
      <c r="M55" s="74"/>
    </row>
    <row r="56" spans="1:13" s="35" customFormat="1">
      <c r="A56" s="428" t="s">
        <v>8</v>
      </c>
      <c r="B56" s="436" t="str">
        <f>authorName</f>
        <v>Венцислав Петров</v>
      </c>
      <c r="C56" s="436"/>
      <c r="D56" s="436"/>
      <c r="E56" s="436"/>
      <c r="F56" s="57"/>
      <c r="G56" s="57"/>
      <c r="H56" s="57"/>
    </row>
    <row r="57" spans="1:13" s="35" customFormat="1">
      <c r="A57" s="428"/>
      <c r="B57" s="436"/>
      <c r="C57" s="436"/>
      <c r="D57" s="436"/>
      <c r="E57" s="436"/>
      <c r="F57" s="57"/>
      <c r="G57" s="57"/>
      <c r="H57" s="57"/>
    </row>
    <row r="58" spans="1:13" s="35" customFormat="1">
      <c r="A58" s="428" t="s">
        <v>586</v>
      </c>
      <c r="B58" s="436"/>
      <c r="C58" s="436"/>
      <c r="D58" s="436"/>
      <c r="E58" s="436"/>
      <c r="F58" s="57"/>
      <c r="G58" s="57"/>
      <c r="H58" s="57"/>
    </row>
    <row r="59" spans="1:13" s="113" customFormat="1">
      <c r="A59" s="429"/>
      <c r="B59" s="434" t="s">
        <v>642</v>
      </c>
      <c r="C59" s="434"/>
      <c r="D59" s="434"/>
      <c r="E59" s="434"/>
      <c r="F59" s="310"/>
      <c r="G59" s="37"/>
      <c r="H59" s="35"/>
    </row>
    <row r="60" spans="1:13">
      <c r="A60" s="429"/>
      <c r="B60" s="434" t="s">
        <v>642</v>
      </c>
      <c r="C60" s="434"/>
      <c r="D60" s="434"/>
      <c r="E60" s="434"/>
      <c r="F60" s="310"/>
      <c r="G60" s="37"/>
      <c r="H60" s="35"/>
    </row>
    <row r="61" spans="1:13">
      <c r="A61" s="429"/>
      <c r="B61" s="434" t="s">
        <v>642</v>
      </c>
      <c r="C61" s="434"/>
      <c r="D61" s="434"/>
      <c r="E61" s="434"/>
      <c r="F61" s="310"/>
      <c r="G61" s="37"/>
      <c r="H61" s="35"/>
    </row>
    <row r="62" spans="1:13">
      <c r="A62" s="429"/>
      <c r="B62" s="434" t="s">
        <v>642</v>
      </c>
      <c r="C62" s="434"/>
      <c r="D62" s="434"/>
      <c r="E62" s="434"/>
      <c r="F62" s="310"/>
      <c r="G62" s="37"/>
      <c r="H62" s="35"/>
    </row>
    <row r="63" spans="1:13">
      <c r="A63" s="429"/>
      <c r="B63" s="434"/>
      <c r="C63" s="434"/>
      <c r="D63" s="434"/>
      <c r="E63" s="434"/>
      <c r="F63" s="310"/>
      <c r="G63" s="37"/>
      <c r="H63" s="35"/>
    </row>
    <row r="64" spans="1:13">
      <c r="A64" s="429"/>
      <c r="B64" s="434"/>
      <c r="C64" s="434"/>
      <c r="D64" s="434"/>
      <c r="E64" s="434"/>
      <c r="F64" s="310"/>
      <c r="G64" s="37"/>
      <c r="H64" s="35"/>
    </row>
    <row r="65" spans="1:8">
      <c r="A65" s="429"/>
      <c r="B65" s="434"/>
      <c r="C65" s="434"/>
      <c r="D65" s="434"/>
      <c r="E65" s="434"/>
      <c r="F65" s="310"/>
      <c r="G65" s="37"/>
      <c r="H65" s="35"/>
    </row>
    <row r="66" spans="1:8">
      <c r="G66" s="102"/>
      <c r="H66" s="102"/>
    </row>
    <row r="67" spans="1:8">
      <c r="G67" s="102"/>
      <c r="H67" s="102"/>
    </row>
    <row r="68" spans="1:8">
      <c r="G68" s="102"/>
      <c r="H68" s="102"/>
    </row>
    <row r="69" spans="1:8">
      <c r="G69" s="102"/>
      <c r="H69" s="102"/>
    </row>
    <row r="70" spans="1:8">
      <c r="G70" s="102"/>
      <c r="H70" s="102"/>
    </row>
    <row r="71" spans="1:8">
      <c r="G71" s="102"/>
      <c r="H71" s="102"/>
    </row>
    <row r="72" spans="1:8">
      <c r="G72" s="102"/>
      <c r="H72" s="102"/>
    </row>
    <row r="73" spans="1:8">
      <c r="G73" s="102"/>
      <c r="H73" s="102"/>
    </row>
    <row r="74" spans="1:8">
      <c r="G74" s="102"/>
      <c r="H74" s="102"/>
    </row>
    <row r="75" spans="1:8">
      <c r="G75" s="102"/>
      <c r="H75" s="102"/>
    </row>
    <row r="76" spans="1:8">
      <c r="G76" s="102"/>
      <c r="H76" s="102"/>
    </row>
    <row r="77" spans="1:8">
      <c r="G77" s="102"/>
      <c r="H77" s="102"/>
    </row>
    <row r="78" spans="1:8">
      <c r="G78" s="102"/>
      <c r="H78" s="102"/>
    </row>
    <row r="79" spans="1:8">
      <c r="G79" s="102"/>
      <c r="H79" s="102"/>
    </row>
    <row r="80" spans="1:8">
      <c r="G80" s="102"/>
      <c r="H80" s="102"/>
    </row>
    <row r="81" spans="7:8">
      <c r="G81" s="102"/>
      <c r="H81" s="102"/>
    </row>
    <row r="82" spans="7:8">
      <c r="G82" s="102"/>
      <c r="H82" s="102"/>
    </row>
    <row r="83" spans="7:8">
      <c r="G83" s="102"/>
      <c r="H83" s="102"/>
    </row>
    <row r="84" spans="7:8">
      <c r="G84" s="102"/>
      <c r="H84" s="102"/>
    </row>
    <row r="85" spans="7:8">
      <c r="G85" s="102"/>
      <c r="H85" s="102"/>
    </row>
    <row r="86" spans="7:8">
      <c r="G86" s="102"/>
      <c r="H86" s="102"/>
    </row>
    <row r="87" spans="7:8">
      <c r="G87" s="102"/>
      <c r="H87" s="102"/>
    </row>
    <row r="88" spans="7:8">
      <c r="G88" s="102"/>
      <c r="H88" s="102"/>
    </row>
    <row r="89" spans="7:8">
      <c r="G89" s="102"/>
      <c r="H89" s="102"/>
    </row>
    <row r="90" spans="7:8">
      <c r="G90" s="102"/>
      <c r="H90" s="102"/>
    </row>
    <row r="91" spans="7:8">
      <c r="G91" s="102"/>
      <c r="H91" s="102"/>
    </row>
    <row r="92" spans="7:8">
      <c r="G92" s="102"/>
      <c r="H92" s="102"/>
    </row>
    <row r="93" spans="7:8">
      <c r="G93" s="102"/>
      <c r="H93" s="102"/>
    </row>
    <row r="94" spans="7:8">
      <c r="G94" s="102"/>
      <c r="H94" s="102"/>
    </row>
    <row r="95" spans="7:8">
      <c r="G95" s="102"/>
      <c r="H95" s="102"/>
    </row>
    <row r="96" spans="7:8">
      <c r="G96" s="102"/>
      <c r="H96" s="102"/>
    </row>
    <row r="97" spans="7:8">
      <c r="G97" s="102"/>
      <c r="H97" s="102"/>
    </row>
    <row r="98" spans="7:8">
      <c r="G98" s="102"/>
      <c r="H98" s="102"/>
    </row>
    <row r="99" spans="7:8">
      <c r="G99" s="102"/>
      <c r="H99" s="102"/>
    </row>
    <row r="100" spans="7:8">
      <c r="G100" s="102"/>
      <c r="H100" s="102"/>
    </row>
    <row r="101" spans="7:8">
      <c r="G101" s="102"/>
      <c r="H101" s="102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10" zoomScale="80" zoomScaleNormal="100" zoomScaleSheetLayoutView="80" workbookViewId="0">
      <selection activeCell="L34" sqref="L34"/>
    </sheetView>
  </sheetViews>
  <sheetFormatPr defaultColWidth="9.28515625" defaultRowHeight="15.75"/>
  <cols>
    <col min="1" max="1" width="50.7109375" style="298" customWidth="1"/>
    <col min="2" max="2" width="10.7109375" style="299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9" t="s">
        <v>512</v>
      </c>
      <c r="B1" s="19"/>
      <c r="C1" s="38"/>
      <c r="D1" s="39"/>
      <c r="E1" s="19"/>
      <c r="F1" s="19"/>
      <c r="G1" s="50"/>
      <c r="H1" s="50"/>
      <c r="I1" s="83"/>
    </row>
    <row r="2" spans="1:14">
      <c r="A2" s="48" t="str">
        <f>CONCATENATE("(",LOWER(reportConsolidation),")")</f>
        <v>(на консолидирана основа)</v>
      </c>
      <c r="B2" s="19"/>
      <c r="C2" s="38"/>
      <c r="D2" s="39"/>
      <c r="E2" s="19"/>
      <c r="F2" s="19"/>
      <c r="G2" s="51"/>
      <c r="H2" s="51"/>
      <c r="I2" s="84"/>
    </row>
    <row r="3" spans="1:14">
      <c r="A3" s="49"/>
      <c r="B3" s="19"/>
      <c r="C3" s="38"/>
      <c r="D3" s="19"/>
      <c r="E3" s="19"/>
      <c r="F3" s="52"/>
      <c r="G3" s="26"/>
      <c r="H3" s="26"/>
      <c r="I3" s="83"/>
    </row>
    <row r="4" spans="1:14">
      <c r="A4" s="53" t="str">
        <f>CONCATENATE("на ",UPPER(pdeName))</f>
        <v>на АЛКОМЕТ АД</v>
      </c>
      <c r="B4" s="19"/>
      <c r="C4" s="38"/>
      <c r="D4" s="19"/>
      <c r="E4" s="19"/>
      <c r="F4" s="52"/>
      <c r="G4" s="263"/>
      <c r="H4" s="263"/>
      <c r="I4" s="83"/>
      <c r="K4" s="41"/>
      <c r="L4" s="42"/>
    </row>
    <row r="5" spans="1:14">
      <c r="A5" s="53" t="str">
        <f>CONCATENATE("ЕИК по БУЛСТАТ: ", pdeBulstat)</f>
        <v>ЕИК по БУЛСТАТ: 837066358</v>
      </c>
      <c r="B5" s="264"/>
      <c r="C5" s="265"/>
      <c r="D5" s="265"/>
      <c r="E5" s="265"/>
      <c r="F5" s="265"/>
      <c r="G5" s="265"/>
      <c r="H5" s="265"/>
      <c r="I5" s="36"/>
      <c r="K5" s="56"/>
      <c r="L5" s="57"/>
    </row>
    <row r="6" spans="1:14">
      <c r="A6" s="53" t="str">
        <f>CONCATENATE("към ",TEXT(endDate,"dd.mm.yyyy")," г.")</f>
        <v>към 31.03.2018 г.</v>
      </c>
      <c r="B6" s="26"/>
      <c r="C6" s="49"/>
      <c r="D6" s="49"/>
      <c r="E6" s="49"/>
      <c r="F6" s="50"/>
      <c r="G6" s="263"/>
      <c r="H6" s="263"/>
      <c r="I6" s="86"/>
      <c r="K6" s="56"/>
      <c r="L6" s="59"/>
    </row>
    <row r="7" spans="1:14" ht="16.5" thickBot="1">
      <c r="A7" s="85"/>
      <c r="B7" s="14"/>
      <c r="C7" s="85"/>
      <c r="D7" s="85"/>
      <c r="E7" s="85"/>
      <c r="F7" s="87"/>
      <c r="G7" s="87"/>
      <c r="H7" s="87"/>
      <c r="M7" s="31" t="s">
        <v>546</v>
      </c>
    </row>
    <row r="8" spans="1:14" s="269" customFormat="1" ht="31.5">
      <c r="A8" s="444" t="s">
        <v>453</v>
      </c>
      <c r="B8" s="447" t="s">
        <v>454</v>
      </c>
      <c r="C8" s="440" t="s">
        <v>455</v>
      </c>
      <c r="D8" s="266" t="s">
        <v>451</v>
      </c>
      <c r="E8" s="266"/>
      <c r="F8" s="266"/>
      <c r="G8" s="266"/>
      <c r="H8" s="266"/>
      <c r="I8" s="266" t="s">
        <v>452</v>
      </c>
      <c r="J8" s="266"/>
      <c r="K8" s="440" t="s">
        <v>460</v>
      </c>
      <c r="L8" s="440" t="s">
        <v>461</v>
      </c>
      <c r="M8" s="267"/>
      <c r="N8" s="268"/>
    </row>
    <row r="9" spans="1:14" s="269" customFormat="1" ht="31.5">
      <c r="A9" s="445"/>
      <c r="B9" s="448"/>
      <c r="C9" s="441"/>
      <c r="D9" s="443" t="s">
        <v>523</v>
      </c>
      <c r="E9" s="443" t="s">
        <v>456</v>
      </c>
      <c r="F9" s="271" t="s">
        <v>457</v>
      </c>
      <c r="G9" s="271"/>
      <c r="H9" s="271"/>
      <c r="I9" s="450" t="s">
        <v>458</v>
      </c>
      <c r="J9" s="450" t="s">
        <v>459</v>
      </c>
      <c r="K9" s="441"/>
      <c r="L9" s="441"/>
      <c r="M9" s="272" t="s">
        <v>522</v>
      </c>
      <c r="N9" s="268"/>
    </row>
    <row r="10" spans="1:14" s="269" customFormat="1" ht="31.5">
      <c r="A10" s="446"/>
      <c r="B10" s="449"/>
      <c r="C10" s="442"/>
      <c r="D10" s="443"/>
      <c r="E10" s="443"/>
      <c r="F10" s="270" t="s">
        <v>462</v>
      </c>
      <c r="G10" s="270" t="s">
        <v>463</v>
      </c>
      <c r="H10" s="270" t="s">
        <v>464</v>
      </c>
      <c r="I10" s="442"/>
      <c r="J10" s="442"/>
      <c r="K10" s="442"/>
      <c r="L10" s="442"/>
      <c r="M10" s="273"/>
      <c r="N10" s="268"/>
    </row>
    <row r="11" spans="1:14" s="269" customFormat="1" ht="16.5" thickBot="1">
      <c r="A11" s="274" t="s">
        <v>17</v>
      </c>
      <c r="B11" s="275"/>
      <c r="C11" s="276">
        <v>1</v>
      </c>
      <c r="D11" s="276">
        <v>2</v>
      </c>
      <c r="E11" s="276">
        <v>3</v>
      </c>
      <c r="F11" s="276">
        <v>4</v>
      </c>
      <c r="G11" s="276">
        <v>5</v>
      </c>
      <c r="H11" s="276">
        <v>6</v>
      </c>
      <c r="I11" s="276">
        <v>7</v>
      </c>
      <c r="J11" s="276">
        <v>8</v>
      </c>
      <c r="K11" s="276">
        <v>9</v>
      </c>
      <c r="L11" s="276">
        <v>10</v>
      </c>
      <c r="M11" s="277">
        <v>11</v>
      </c>
      <c r="N11" s="278"/>
    </row>
    <row r="12" spans="1:14" s="269" customFormat="1">
      <c r="A12" s="279" t="s">
        <v>465</v>
      </c>
      <c r="B12" s="280"/>
      <c r="C12" s="233" t="s">
        <v>48</v>
      </c>
      <c r="D12" s="233" t="s">
        <v>48</v>
      </c>
      <c r="E12" s="233" t="s">
        <v>59</v>
      </c>
      <c r="F12" s="233" t="s">
        <v>66</v>
      </c>
      <c r="G12" s="233" t="s">
        <v>70</v>
      </c>
      <c r="H12" s="233" t="s">
        <v>74</v>
      </c>
      <c r="I12" s="233" t="s">
        <v>87</v>
      </c>
      <c r="J12" s="233" t="s">
        <v>90</v>
      </c>
      <c r="K12" s="281" t="s">
        <v>466</v>
      </c>
      <c r="L12" s="280" t="s">
        <v>112</v>
      </c>
      <c r="M12" s="282" t="s">
        <v>120</v>
      </c>
      <c r="N12" s="278"/>
    </row>
    <row r="13" spans="1:14">
      <c r="A13" s="283" t="s">
        <v>467</v>
      </c>
      <c r="B13" s="284" t="s">
        <v>468</v>
      </c>
      <c r="C13" s="320">
        <f>'1-Баланс'!H18</f>
        <v>17953</v>
      </c>
      <c r="D13" s="320">
        <f>'1-Баланс'!H20</f>
        <v>0</v>
      </c>
      <c r="E13" s="320">
        <f>'1-Баланс'!H21</f>
        <v>90747</v>
      </c>
      <c r="F13" s="320">
        <f>'1-Баланс'!H23</f>
        <v>1795</v>
      </c>
      <c r="G13" s="320">
        <f>'1-Баланс'!H24</f>
        <v>0</v>
      </c>
      <c r="H13" s="321"/>
      <c r="I13" s="320">
        <f>'1-Баланс'!H29+'1-Баланс'!H32</f>
        <v>60186</v>
      </c>
      <c r="J13" s="320">
        <f>'1-Баланс'!H30+'1-Баланс'!H33</f>
        <v>0</v>
      </c>
      <c r="K13" s="321"/>
      <c r="L13" s="320">
        <f>SUM(C13:K13)</f>
        <v>170681</v>
      </c>
      <c r="M13" s="322">
        <f>'1-Баланс'!H40</f>
        <v>0</v>
      </c>
      <c r="N13" s="88"/>
    </row>
    <row r="14" spans="1:14">
      <c r="A14" s="283" t="s">
        <v>469</v>
      </c>
      <c r="B14" s="286" t="s">
        <v>470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385">
        <f t="shared" ref="L14:L34" si="1">SUM(C14:K14)</f>
        <v>0</v>
      </c>
      <c r="M14" s="234">
        <f t="shared" si="0"/>
        <v>0</v>
      </c>
      <c r="N14" s="91"/>
    </row>
    <row r="15" spans="1:14">
      <c r="A15" s="285" t="s">
        <v>471</v>
      </c>
      <c r="B15" s="286" t="s">
        <v>472</v>
      </c>
      <c r="C15" s="235"/>
      <c r="D15" s="235"/>
      <c r="E15" s="235"/>
      <c r="F15" s="235"/>
      <c r="G15" s="235"/>
      <c r="H15" s="235"/>
      <c r="I15" s="235"/>
      <c r="J15" s="235"/>
      <c r="K15" s="235"/>
      <c r="L15" s="320">
        <f t="shared" si="1"/>
        <v>0</v>
      </c>
      <c r="M15" s="236"/>
      <c r="N15" s="91"/>
    </row>
    <row r="16" spans="1:14">
      <c r="A16" s="285" t="s">
        <v>473</v>
      </c>
      <c r="B16" s="286" t="s">
        <v>474</v>
      </c>
      <c r="C16" s="235"/>
      <c r="D16" s="235"/>
      <c r="E16" s="235"/>
      <c r="F16" s="235"/>
      <c r="G16" s="235"/>
      <c r="H16" s="235"/>
      <c r="I16" s="235"/>
      <c r="J16" s="235"/>
      <c r="K16" s="235"/>
      <c r="L16" s="320">
        <f t="shared" si="1"/>
        <v>0</v>
      </c>
      <c r="M16" s="236"/>
      <c r="N16" s="91"/>
    </row>
    <row r="17" spans="1:14" ht="31.5">
      <c r="A17" s="283" t="s">
        <v>475</v>
      </c>
      <c r="B17" s="284" t="s">
        <v>476</v>
      </c>
      <c r="C17" s="388">
        <f>C13+C14</f>
        <v>17953</v>
      </c>
      <c r="D17" s="388">
        <f t="shared" ref="D17:M17" si="2">D13+D14</f>
        <v>0</v>
      </c>
      <c r="E17" s="388">
        <f t="shared" si="2"/>
        <v>90747</v>
      </c>
      <c r="F17" s="388">
        <f t="shared" si="2"/>
        <v>1795</v>
      </c>
      <c r="G17" s="388">
        <f t="shared" si="2"/>
        <v>0</v>
      </c>
      <c r="H17" s="388">
        <f t="shared" si="2"/>
        <v>0</v>
      </c>
      <c r="I17" s="388">
        <f t="shared" si="2"/>
        <v>60186</v>
      </c>
      <c r="J17" s="388">
        <f t="shared" si="2"/>
        <v>0</v>
      </c>
      <c r="K17" s="388">
        <f t="shared" si="2"/>
        <v>0</v>
      </c>
      <c r="L17" s="320">
        <f t="shared" si="1"/>
        <v>170681</v>
      </c>
      <c r="M17" s="389">
        <f t="shared" si="2"/>
        <v>0</v>
      </c>
      <c r="N17" s="91"/>
    </row>
    <row r="18" spans="1:14">
      <c r="A18" s="283" t="s">
        <v>477</v>
      </c>
      <c r="B18" s="284" t="s">
        <v>478</v>
      </c>
      <c r="C18" s="390"/>
      <c r="D18" s="390"/>
      <c r="E18" s="390"/>
      <c r="F18" s="390"/>
      <c r="G18" s="390"/>
      <c r="H18" s="390"/>
      <c r="I18" s="320">
        <f>+'1-Баланс'!G32</f>
        <v>4384</v>
      </c>
      <c r="J18" s="320">
        <f>+'1-Баланс'!G33</f>
        <v>0</v>
      </c>
      <c r="K18" s="321"/>
      <c r="L18" s="320">
        <f t="shared" si="1"/>
        <v>4384</v>
      </c>
      <c r="M18" s="374"/>
      <c r="N18" s="91"/>
    </row>
    <row r="19" spans="1:14">
      <c r="A19" s="285" t="s">
        <v>479</v>
      </c>
      <c r="B19" s="286" t="s">
        <v>480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34">
        <f>M20+M21</f>
        <v>0</v>
      </c>
      <c r="N19" s="91"/>
    </row>
    <row r="20" spans="1:14">
      <c r="A20" s="287" t="s">
        <v>481</v>
      </c>
      <c r="B20" s="288" t="s">
        <v>482</v>
      </c>
      <c r="C20" s="235"/>
      <c r="D20" s="235"/>
      <c r="E20" s="235"/>
      <c r="F20" s="235"/>
      <c r="G20" s="235"/>
      <c r="H20" s="235"/>
      <c r="I20" s="235"/>
      <c r="J20" s="235"/>
      <c r="K20" s="235"/>
      <c r="L20" s="320">
        <f>SUM(C20:K20)</f>
        <v>0</v>
      </c>
      <c r="M20" s="236"/>
      <c r="N20" s="91"/>
    </row>
    <row r="21" spans="1:14">
      <c r="A21" s="287" t="s">
        <v>483</v>
      </c>
      <c r="B21" s="288" t="s">
        <v>484</v>
      </c>
      <c r="C21" s="235"/>
      <c r="D21" s="235"/>
      <c r="E21" s="235"/>
      <c r="F21" s="235"/>
      <c r="G21" s="235"/>
      <c r="H21" s="235"/>
      <c r="I21" s="235"/>
      <c r="J21" s="235"/>
      <c r="K21" s="235"/>
      <c r="L21" s="320">
        <f t="shared" si="1"/>
        <v>0</v>
      </c>
      <c r="M21" s="236"/>
      <c r="N21" s="91"/>
    </row>
    <row r="22" spans="1:14">
      <c r="A22" s="285" t="s">
        <v>485</v>
      </c>
      <c r="B22" s="286" t="s">
        <v>486</v>
      </c>
      <c r="C22" s="235"/>
      <c r="D22" s="235"/>
      <c r="E22" s="235"/>
      <c r="F22" s="235"/>
      <c r="G22" s="235"/>
      <c r="H22" s="235"/>
      <c r="I22" s="235"/>
      <c r="J22" s="235"/>
      <c r="K22" s="235"/>
      <c r="L22" s="320">
        <f t="shared" si="1"/>
        <v>0</v>
      </c>
      <c r="M22" s="236"/>
      <c r="N22" s="91"/>
    </row>
    <row r="23" spans="1:14" ht="31.5">
      <c r="A23" s="285" t="s">
        <v>487</v>
      </c>
      <c r="B23" s="286" t="s">
        <v>488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0</v>
      </c>
      <c r="M23" s="234">
        <f t="shared" si="4"/>
        <v>0</v>
      </c>
      <c r="N23" s="91"/>
    </row>
    <row r="24" spans="1:14">
      <c r="A24" s="285" t="s">
        <v>489</v>
      </c>
      <c r="B24" s="286" t="s">
        <v>490</v>
      </c>
      <c r="C24" s="235"/>
      <c r="D24" s="235"/>
      <c r="E24" s="235"/>
      <c r="F24" s="235"/>
      <c r="G24" s="235"/>
      <c r="H24" s="235"/>
      <c r="I24" s="235"/>
      <c r="J24" s="235"/>
      <c r="K24" s="235"/>
      <c r="L24" s="320">
        <f t="shared" si="1"/>
        <v>0</v>
      </c>
      <c r="M24" s="236"/>
      <c r="N24" s="91"/>
    </row>
    <row r="25" spans="1:14">
      <c r="A25" s="285" t="s">
        <v>491</v>
      </c>
      <c r="B25" s="286" t="s">
        <v>492</v>
      </c>
      <c r="C25" s="235"/>
      <c r="D25" s="235"/>
      <c r="E25" s="235"/>
      <c r="F25" s="235"/>
      <c r="G25" s="235"/>
      <c r="H25" s="235"/>
      <c r="I25" s="235"/>
      <c r="J25" s="235"/>
      <c r="K25" s="235"/>
      <c r="L25" s="320">
        <f t="shared" si="1"/>
        <v>0</v>
      </c>
      <c r="M25" s="236"/>
      <c r="N25" s="91"/>
    </row>
    <row r="26" spans="1:14" ht="31.5">
      <c r="A26" s="285" t="s">
        <v>493</v>
      </c>
      <c r="B26" s="286" t="s">
        <v>494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34">
        <f t="shared" si="5"/>
        <v>0</v>
      </c>
      <c r="N26" s="91"/>
    </row>
    <row r="27" spans="1:14">
      <c r="A27" s="285" t="s">
        <v>489</v>
      </c>
      <c r="B27" s="286" t="s">
        <v>495</v>
      </c>
      <c r="C27" s="235"/>
      <c r="D27" s="235"/>
      <c r="E27" s="235"/>
      <c r="F27" s="235"/>
      <c r="G27" s="235"/>
      <c r="H27" s="235"/>
      <c r="I27" s="235"/>
      <c r="J27" s="235"/>
      <c r="K27" s="235"/>
      <c r="L27" s="320">
        <f t="shared" si="1"/>
        <v>0</v>
      </c>
      <c r="M27" s="236"/>
      <c r="N27" s="91"/>
    </row>
    <row r="28" spans="1:14">
      <c r="A28" s="285" t="s">
        <v>491</v>
      </c>
      <c r="B28" s="286" t="s">
        <v>496</v>
      </c>
      <c r="C28" s="235"/>
      <c r="D28" s="235"/>
      <c r="E28" s="235"/>
      <c r="F28" s="235"/>
      <c r="G28" s="235"/>
      <c r="H28" s="235"/>
      <c r="I28" s="235"/>
      <c r="J28" s="235"/>
      <c r="K28" s="235"/>
      <c r="L28" s="320">
        <f t="shared" si="1"/>
        <v>0</v>
      </c>
      <c r="M28" s="236"/>
      <c r="N28" s="91"/>
    </row>
    <row r="29" spans="1:14">
      <c r="A29" s="285" t="s">
        <v>497</v>
      </c>
      <c r="B29" s="286" t="s">
        <v>498</v>
      </c>
      <c r="C29" s="235"/>
      <c r="D29" s="235"/>
      <c r="E29" s="235"/>
      <c r="F29" s="235"/>
      <c r="G29" s="235"/>
      <c r="H29" s="235"/>
      <c r="I29" s="235"/>
      <c r="J29" s="235"/>
      <c r="K29" s="235"/>
      <c r="L29" s="320">
        <f t="shared" si="1"/>
        <v>0</v>
      </c>
      <c r="M29" s="236"/>
      <c r="N29" s="91"/>
    </row>
    <row r="30" spans="1:14">
      <c r="A30" s="285" t="s">
        <v>499</v>
      </c>
      <c r="B30" s="286" t="s">
        <v>500</v>
      </c>
      <c r="C30" s="235"/>
      <c r="D30" s="235"/>
      <c r="E30" s="235"/>
      <c r="F30" s="235"/>
      <c r="G30" s="235"/>
      <c r="H30" s="235"/>
      <c r="I30" s="235"/>
      <c r="J30" s="235"/>
      <c r="K30" s="235"/>
      <c r="L30" s="320">
        <f t="shared" si="1"/>
        <v>0</v>
      </c>
      <c r="M30" s="236"/>
      <c r="N30" s="91"/>
    </row>
    <row r="31" spans="1:14">
      <c r="A31" s="283" t="s">
        <v>501</v>
      </c>
      <c r="B31" s="284" t="s">
        <v>502</v>
      </c>
      <c r="C31" s="388">
        <f>C19+C22+C23+C26+C30+C29+C17+C18</f>
        <v>17953</v>
      </c>
      <c r="D31" s="388">
        <f t="shared" ref="D31:M31" si="6">D19+D22+D23+D26+D30+D29+D17+D18</f>
        <v>0</v>
      </c>
      <c r="E31" s="388">
        <f t="shared" si="6"/>
        <v>90747</v>
      </c>
      <c r="F31" s="388">
        <f t="shared" si="6"/>
        <v>1795</v>
      </c>
      <c r="G31" s="388">
        <f t="shared" si="6"/>
        <v>0</v>
      </c>
      <c r="H31" s="388">
        <f t="shared" si="6"/>
        <v>0</v>
      </c>
      <c r="I31" s="388">
        <f t="shared" si="6"/>
        <v>64570</v>
      </c>
      <c r="J31" s="388">
        <f t="shared" si="6"/>
        <v>0</v>
      </c>
      <c r="K31" s="388">
        <f t="shared" si="6"/>
        <v>0</v>
      </c>
      <c r="L31" s="320">
        <f t="shared" si="1"/>
        <v>175065</v>
      </c>
      <c r="M31" s="389">
        <f t="shared" si="6"/>
        <v>0</v>
      </c>
      <c r="N31" s="88"/>
    </row>
    <row r="32" spans="1:14" ht="31.5">
      <c r="A32" s="285" t="s">
        <v>503</v>
      </c>
      <c r="B32" s="286" t="s">
        <v>504</v>
      </c>
      <c r="C32" s="235"/>
      <c r="D32" s="235"/>
      <c r="E32" s="235"/>
      <c r="F32" s="235"/>
      <c r="G32" s="235"/>
      <c r="H32" s="235"/>
      <c r="I32" s="235"/>
      <c r="J32" s="235"/>
      <c r="K32" s="235"/>
      <c r="L32" s="320">
        <f t="shared" si="1"/>
        <v>0</v>
      </c>
      <c r="M32" s="236"/>
      <c r="N32" s="91"/>
    </row>
    <row r="33" spans="1:14" ht="32.25" thickBot="1">
      <c r="A33" s="289" t="s">
        <v>505</v>
      </c>
      <c r="B33" s="290" t="s">
        <v>506</v>
      </c>
      <c r="C33" s="237"/>
      <c r="D33" s="237"/>
      <c r="E33" s="237"/>
      <c r="F33" s="237"/>
      <c r="G33" s="237"/>
      <c r="H33" s="237"/>
      <c r="I33" s="237"/>
      <c r="J33" s="237"/>
      <c r="K33" s="237"/>
      <c r="L33" s="387">
        <f t="shared" si="1"/>
        <v>0</v>
      </c>
      <c r="M33" s="238"/>
      <c r="N33" s="91"/>
    </row>
    <row r="34" spans="1:14" ht="32.25" thickBot="1">
      <c r="A34" s="291" t="s">
        <v>507</v>
      </c>
      <c r="B34" s="292" t="s">
        <v>508</v>
      </c>
      <c r="C34" s="323">
        <f t="shared" ref="C34:K34" si="7">C31+C32+C33</f>
        <v>17953</v>
      </c>
      <c r="D34" s="323">
        <f t="shared" si="7"/>
        <v>0</v>
      </c>
      <c r="E34" s="323">
        <f t="shared" si="7"/>
        <v>90747</v>
      </c>
      <c r="F34" s="323">
        <f t="shared" si="7"/>
        <v>1795</v>
      </c>
      <c r="G34" s="323">
        <f t="shared" si="7"/>
        <v>0</v>
      </c>
      <c r="H34" s="323">
        <f t="shared" si="7"/>
        <v>0</v>
      </c>
      <c r="I34" s="323">
        <f t="shared" si="7"/>
        <v>64570</v>
      </c>
      <c r="J34" s="323">
        <f t="shared" si="7"/>
        <v>0</v>
      </c>
      <c r="K34" s="323">
        <f t="shared" si="7"/>
        <v>0</v>
      </c>
      <c r="L34" s="386">
        <f t="shared" si="1"/>
        <v>175065</v>
      </c>
      <c r="M34" s="324">
        <f>M31+M32+M33</f>
        <v>0</v>
      </c>
      <c r="N34" s="91"/>
    </row>
    <row r="35" spans="1:14">
      <c r="A35" s="293"/>
      <c r="B35" s="294"/>
      <c r="C35" s="295"/>
      <c r="D35" s="295"/>
      <c r="E35" s="295"/>
      <c r="F35" s="295"/>
      <c r="G35" s="295"/>
      <c r="H35" s="295"/>
      <c r="I35" s="295"/>
      <c r="J35" s="295"/>
      <c r="K35" s="295"/>
      <c r="L35" s="91"/>
      <c r="M35" s="91"/>
      <c r="N35" s="91"/>
    </row>
    <row r="36" spans="1:14">
      <c r="A36" s="296" t="s">
        <v>509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5"/>
      <c r="L36" s="91"/>
      <c r="M36" s="91"/>
      <c r="N36" s="91"/>
    </row>
    <row r="37" spans="1:14">
      <c r="A37" s="293"/>
      <c r="B37" s="294"/>
      <c r="C37" s="295"/>
      <c r="D37" s="295"/>
      <c r="E37" s="295"/>
      <c r="F37" s="295"/>
      <c r="G37" s="295"/>
      <c r="H37" s="295"/>
      <c r="I37" s="295"/>
      <c r="J37" s="295"/>
      <c r="K37" s="295"/>
      <c r="L37" s="91"/>
      <c r="M37" s="91"/>
      <c r="N37" s="91"/>
    </row>
    <row r="38" spans="1:14">
      <c r="A38" s="427" t="s">
        <v>640</v>
      </c>
      <c r="B38" s="435">
        <f>pdeReportingDate</f>
        <v>43245</v>
      </c>
      <c r="C38" s="435"/>
      <c r="D38" s="435"/>
      <c r="E38" s="435"/>
      <c r="F38" s="435"/>
      <c r="G38" s="435"/>
      <c r="H38" s="435"/>
      <c r="M38" s="91"/>
    </row>
    <row r="39" spans="1:14">
      <c r="A39" s="427"/>
      <c r="B39" s="42"/>
      <c r="C39" s="42"/>
      <c r="D39" s="42"/>
      <c r="E39" s="42"/>
      <c r="F39" s="42"/>
      <c r="G39" s="42"/>
      <c r="H39" s="42"/>
      <c r="M39" s="91"/>
    </row>
    <row r="40" spans="1:14">
      <c r="A40" s="428" t="s">
        <v>8</v>
      </c>
      <c r="B40" s="436" t="str">
        <f>authorName</f>
        <v>Венцислав Петров</v>
      </c>
      <c r="C40" s="436"/>
      <c r="D40" s="436"/>
      <c r="E40" s="436"/>
      <c r="F40" s="436"/>
      <c r="G40" s="436"/>
      <c r="H40" s="436"/>
      <c r="M40" s="91"/>
    </row>
    <row r="41" spans="1:14">
      <c r="A41" s="428"/>
      <c r="B41" s="57"/>
      <c r="C41" s="57"/>
      <c r="D41" s="57"/>
      <c r="E41" s="57"/>
      <c r="F41" s="57"/>
      <c r="G41" s="57"/>
      <c r="H41" s="57"/>
      <c r="M41" s="91"/>
    </row>
    <row r="42" spans="1:14">
      <c r="A42" s="428" t="s">
        <v>586</v>
      </c>
      <c r="B42" s="437"/>
      <c r="C42" s="437"/>
      <c r="D42" s="437"/>
      <c r="E42" s="437"/>
      <c r="F42" s="437"/>
      <c r="G42" s="437"/>
      <c r="H42" s="437"/>
      <c r="M42" s="91"/>
    </row>
    <row r="43" spans="1:14">
      <c r="A43" s="429"/>
      <c r="B43" s="434" t="s">
        <v>642</v>
      </c>
      <c r="C43" s="434"/>
      <c r="D43" s="434"/>
      <c r="E43" s="434"/>
      <c r="F43" s="310"/>
      <c r="G43" s="37"/>
      <c r="H43" s="35"/>
      <c r="M43" s="91"/>
    </row>
    <row r="44" spans="1:14">
      <c r="A44" s="429"/>
      <c r="B44" s="434" t="s">
        <v>642</v>
      </c>
      <c r="C44" s="434"/>
      <c r="D44" s="434"/>
      <c r="E44" s="434"/>
      <c r="F44" s="310"/>
      <c r="G44" s="37"/>
      <c r="H44" s="35"/>
      <c r="M44" s="91"/>
    </row>
    <row r="45" spans="1:14">
      <c r="A45" s="429"/>
      <c r="B45" s="434" t="s">
        <v>642</v>
      </c>
      <c r="C45" s="434"/>
      <c r="D45" s="434"/>
      <c r="E45" s="434"/>
      <c r="F45" s="310"/>
      <c r="G45" s="37"/>
      <c r="H45" s="35"/>
      <c r="M45" s="91"/>
    </row>
    <row r="46" spans="1:14">
      <c r="A46" s="429"/>
      <c r="B46" s="434" t="s">
        <v>642</v>
      </c>
      <c r="C46" s="434"/>
      <c r="D46" s="434"/>
      <c r="E46" s="434"/>
      <c r="F46" s="310"/>
      <c r="G46" s="37"/>
      <c r="H46" s="35"/>
      <c r="M46" s="91"/>
    </row>
    <row r="47" spans="1:14">
      <c r="A47" s="429"/>
      <c r="B47" s="434"/>
      <c r="C47" s="434"/>
      <c r="D47" s="434"/>
      <c r="E47" s="434"/>
      <c r="F47" s="310"/>
      <c r="G47" s="37"/>
      <c r="H47" s="35"/>
      <c r="M47" s="91"/>
    </row>
    <row r="48" spans="1:14">
      <c r="A48" s="429"/>
      <c r="B48" s="434"/>
      <c r="C48" s="434"/>
      <c r="D48" s="434"/>
      <c r="E48" s="434"/>
      <c r="F48" s="310"/>
      <c r="G48" s="37"/>
      <c r="H48" s="35"/>
      <c r="M48" s="91"/>
    </row>
    <row r="49" spans="1:13">
      <c r="A49" s="429"/>
      <c r="B49" s="434"/>
      <c r="C49" s="434"/>
      <c r="D49" s="434"/>
      <c r="E49" s="434"/>
      <c r="F49" s="310"/>
      <c r="G49" s="37"/>
      <c r="H49" s="35"/>
      <c r="M49" s="91"/>
    </row>
    <row r="50" spans="1:13">
      <c r="M50" s="91"/>
    </row>
    <row r="51" spans="1:13">
      <c r="M51" s="91"/>
    </row>
    <row r="52" spans="1:13">
      <c r="M52" s="91"/>
    </row>
    <row r="53" spans="1:13">
      <c r="M53" s="91"/>
    </row>
    <row r="54" spans="1:13">
      <c r="M54" s="91"/>
    </row>
    <row r="55" spans="1:13">
      <c r="M55" s="91"/>
    </row>
    <row r="56" spans="1:13">
      <c r="M56" s="91"/>
    </row>
    <row r="57" spans="1:13">
      <c r="M57" s="91"/>
    </row>
    <row r="58" spans="1:13">
      <c r="M58" s="91"/>
    </row>
    <row r="59" spans="1:13">
      <c r="M59" s="91"/>
    </row>
    <row r="60" spans="1:13">
      <c r="M60" s="91"/>
    </row>
    <row r="61" spans="1:13">
      <c r="M61" s="91"/>
    </row>
    <row r="62" spans="1:13">
      <c r="M62" s="91"/>
    </row>
    <row r="63" spans="1:13">
      <c r="M63" s="91"/>
    </row>
    <row r="64" spans="1:13">
      <c r="M64" s="91"/>
    </row>
    <row r="65" spans="13:13">
      <c r="M65" s="91"/>
    </row>
    <row r="66" spans="13:13">
      <c r="M66" s="91"/>
    </row>
    <row r="67" spans="13:13">
      <c r="M67" s="91"/>
    </row>
    <row r="68" spans="13:13">
      <c r="M68" s="91"/>
    </row>
    <row r="69" spans="13:13">
      <c r="M69" s="91"/>
    </row>
    <row r="70" spans="13:13">
      <c r="M70" s="91"/>
    </row>
    <row r="71" spans="13:13">
      <c r="M71" s="91"/>
    </row>
    <row r="72" spans="13:13">
      <c r="M72" s="91"/>
    </row>
    <row r="73" spans="13:13">
      <c r="M73" s="91"/>
    </row>
    <row r="74" spans="13:13">
      <c r="M74" s="91"/>
    </row>
    <row r="75" spans="13:13">
      <c r="M75" s="91"/>
    </row>
    <row r="76" spans="13:13">
      <c r="M76" s="91"/>
    </row>
    <row r="77" spans="13:13">
      <c r="M77" s="91"/>
    </row>
    <row r="78" spans="13:13">
      <c r="M78" s="91"/>
    </row>
    <row r="79" spans="13:13">
      <c r="M79" s="91"/>
    </row>
    <row r="80" spans="13:13">
      <c r="M80" s="91"/>
    </row>
    <row r="81" spans="13:13">
      <c r="M81" s="91"/>
    </row>
    <row r="82" spans="13:13">
      <c r="M82" s="91"/>
    </row>
    <row r="83" spans="13:13">
      <c r="M83" s="91"/>
    </row>
    <row r="84" spans="13:13">
      <c r="M84" s="91"/>
    </row>
    <row r="85" spans="13:13">
      <c r="M85" s="91"/>
    </row>
    <row r="86" spans="13:13">
      <c r="M86" s="91"/>
    </row>
    <row r="87" spans="13:13">
      <c r="M87" s="91"/>
    </row>
    <row r="88" spans="13:13">
      <c r="M88" s="91"/>
    </row>
    <row r="89" spans="13:13">
      <c r="M89" s="91"/>
    </row>
    <row r="90" spans="13:13">
      <c r="M90" s="91"/>
    </row>
    <row r="91" spans="13:13">
      <c r="M91" s="91"/>
    </row>
    <row r="92" spans="13:13">
      <c r="M92" s="91"/>
    </row>
    <row r="93" spans="13:13">
      <c r="M93" s="91"/>
    </row>
    <row r="94" spans="13:13">
      <c r="M94" s="91"/>
    </row>
    <row r="95" spans="13:13">
      <c r="M95" s="91"/>
    </row>
    <row r="96" spans="13:13">
      <c r="M96" s="91"/>
    </row>
    <row r="97" spans="13:13">
      <c r="M97" s="91"/>
    </row>
    <row r="98" spans="13:13">
      <c r="M98" s="91"/>
    </row>
    <row r="99" spans="13:13">
      <c r="M99" s="91"/>
    </row>
    <row r="100" spans="13:13">
      <c r="M100" s="91"/>
    </row>
    <row r="101" spans="13:13">
      <c r="M101" s="91"/>
    </row>
    <row r="102" spans="13:13">
      <c r="M102" s="91"/>
    </row>
    <row r="103" spans="13:13">
      <c r="M103" s="91"/>
    </row>
    <row r="104" spans="13:13">
      <c r="M104" s="91"/>
    </row>
    <row r="105" spans="13:13">
      <c r="M105" s="91"/>
    </row>
    <row r="106" spans="13:13">
      <c r="M106" s="91"/>
    </row>
    <row r="107" spans="13:13">
      <c r="M107" s="91"/>
    </row>
    <row r="108" spans="13:13">
      <c r="M108" s="91"/>
    </row>
    <row r="109" spans="13:13">
      <c r="M109" s="91"/>
    </row>
    <row r="110" spans="13:13">
      <c r="M110" s="91"/>
    </row>
    <row r="111" spans="13:13">
      <c r="M111" s="91"/>
    </row>
    <row r="112" spans="13:13">
      <c r="M112" s="91"/>
    </row>
    <row r="113" spans="13:13">
      <c r="M113" s="91"/>
    </row>
    <row r="114" spans="13:13">
      <c r="M114" s="91"/>
    </row>
    <row r="115" spans="13:13">
      <c r="M115" s="91"/>
    </row>
    <row r="116" spans="13:13">
      <c r="M116" s="91"/>
    </row>
    <row r="117" spans="13:13">
      <c r="M117" s="91"/>
    </row>
    <row r="118" spans="13:13">
      <c r="M118" s="91"/>
    </row>
    <row r="119" spans="13:13">
      <c r="M119" s="91"/>
    </row>
    <row r="120" spans="13:13">
      <c r="M120" s="91"/>
    </row>
    <row r="121" spans="13:13">
      <c r="M121" s="91"/>
    </row>
    <row r="122" spans="13:13">
      <c r="M122" s="91"/>
    </row>
    <row r="123" spans="13:13">
      <c r="M123" s="91"/>
    </row>
    <row r="124" spans="13:13">
      <c r="M124" s="91"/>
    </row>
    <row r="125" spans="13:13">
      <c r="M125" s="91"/>
    </row>
    <row r="126" spans="13:13">
      <c r="M126" s="91"/>
    </row>
    <row r="127" spans="13:13">
      <c r="M127" s="91"/>
    </row>
    <row r="128" spans="13:13">
      <c r="M128" s="91"/>
    </row>
    <row r="129" spans="13:13">
      <c r="M129" s="91"/>
    </row>
    <row r="130" spans="13:13">
      <c r="M130" s="91"/>
    </row>
    <row r="131" spans="13:13">
      <c r="M131" s="91"/>
    </row>
    <row r="132" spans="13:13">
      <c r="M132" s="91"/>
    </row>
    <row r="133" spans="13:13">
      <c r="M133" s="91"/>
    </row>
    <row r="134" spans="13:13">
      <c r="M134" s="91"/>
    </row>
    <row r="135" spans="13:13">
      <c r="M135" s="91"/>
    </row>
    <row r="136" spans="13:13">
      <c r="M136" s="91"/>
    </row>
    <row r="137" spans="13:13">
      <c r="M137" s="91"/>
    </row>
    <row r="138" spans="13:13">
      <c r="M138" s="91"/>
    </row>
    <row r="139" spans="13:13">
      <c r="M139" s="91"/>
    </row>
    <row r="140" spans="13:13">
      <c r="M140" s="91"/>
    </row>
    <row r="141" spans="13:13">
      <c r="M141" s="91"/>
    </row>
    <row r="142" spans="13:13">
      <c r="M142" s="91"/>
    </row>
    <row r="143" spans="13:13">
      <c r="M143" s="91"/>
    </row>
    <row r="144" spans="13:13">
      <c r="M144" s="91"/>
    </row>
    <row r="145" spans="13:13">
      <c r="M145" s="91"/>
    </row>
    <row r="146" spans="13:13">
      <c r="M146" s="91"/>
    </row>
    <row r="147" spans="13:13">
      <c r="M147" s="91"/>
    </row>
    <row r="148" spans="13:13">
      <c r="M148" s="91"/>
    </row>
    <row r="149" spans="13:13">
      <c r="M149" s="91"/>
    </row>
    <row r="150" spans="13:13">
      <c r="M150" s="91"/>
    </row>
    <row r="151" spans="13:13">
      <c r="M151" s="91"/>
    </row>
    <row r="152" spans="13:13">
      <c r="M152" s="91"/>
    </row>
    <row r="153" spans="13:13">
      <c r="M153" s="91"/>
    </row>
    <row r="154" spans="13:13">
      <c r="M154" s="91"/>
    </row>
    <row r="155" spans="13:13">
      <c r="M155" s="91"/>
    </row>
    <row r="156" spans="13:13">
      <c r="M156" s="91"/>
    </row>
    <row r="157" spans="13:13">
      <c r="M157" s="91"/>
    </row>
    <row r="158" spans="13:13">
      <c r="M158" s="91"/>
    </row>
    <row r="159" spans="13:13">
      <c r="M159" s="91"/>
    </row>
    <row r="160" spans="13:13">
      <c r="M160" s="91"/>
    </row>
    <row r="161" spans="13:13">
      <c r="M161" s="91"/>
    </row>
    <row r="162" spans="13:13">
      <c r="M162" s="91"/>
    </row>
    <row r="163" spans="13:13">
      <c r="M163" s="91"/>
    </row>
    <row r="164" spans="13:13">
      <c r="M164" s="91"/>
    </row>
    <row r="165" spans="13:13">
      <c r="M165" s="91"/>
    </row>
    <row r="166" spans="13:13">
      <c r="M166" s="91"/>
    </row>
    <row r="167" spans="13:13">
      <c r="M167" s="91"/>
    </row>
    <row r="168" spans="13:13">
      <c r="M168" s="91"/>
    </row>
    <row r="169" spans="13:13">
      <c r="M169" s="91"/>
    </row>
    <row r="170" spans="13:13">
      <c r="M170" s="91"/>
    </row>
    <row r="171" spans="13:13">
      <c r="M171" s="91"/>
    </row>
    <row r="172" spans="13:13">
      <c r="M172" s="91"/>
    </row>
    <row r="173" spans="13:13">
      <c r="M173" s="91"/>
    </row>
    <row r="174" spans="13:13">
      <c r="M174" s="91"/>
    </row>
    <row r="175" spans="13:13">
      <c r="M175" s="91"/>
    </row>
    <row r="176" spans="13:13">
      <c r="M176" s="91"/>
    </row>
    <row r="177" spans="13:13">
      <c r="M177" s="91"/>
    </row>
    <row r="178" spans="13:13">
      <c r="M178" s="91"/>
    </row>
    <row r="179" spans="13:13">
      <c r="M179" s="91"/>
    </row>
    <row r="180" spans="13:13">
      <c r="M180" s="91"/>
    </row>
    <row r="181" spans="13:13">
      <c r="M181" s="91"/>
    </row>
    <row r="182" spans="13:13">
      <c r="M182" s="91"/>
    </row>
    <row r="183" spans="13:13">
      <c r="M183" s="91"/>
    </row>
    <row r="184" spans="13:13">
      <c r="M184" s="91"/>
    </row>
    <row r="185" spans="13:13">
      <c r="M185" s="91"/>
    </row>
    <row r="186" spans="13:13">
      <c r="M186" s="91"/>
    </row>
    <row r="187" spans="13:13">
      <c r="M187" s="91"/>
    </row>
    <row r="188" spans="13:13">
      <c r="M188" s="91"/>
    </row>
    <row r="189" spans="13:13">
      <c r="M189" s="91"/>
    </row>
    <row r="190" spans="13:13">
      <c r="M190" s="91"/>
    </row>
    <row r="191" spans="13:13">
      <c r="M191" s="91"/>
    </row>
    <row r="192" spans="13:13">
      <c r="M192" s="91"/>
    </row>
    <row r="193" spans="13:13">
      <c r="M193" s="91"/>
    </row>
    <row r="194" spans="13:13">
      <c r="M194" s="91"/>
    </row>
    <row r="195" spans="13:13">
      <c r="M195" s="91"/>
    </row>
    <row r="196" spans="13:13">
      <c r="M196" s="91"/>
    </row>
    <row r="197" spans="13:13">
      <c r="M197" s="91"/>
    </row>
    <row r="198" spans="13:13">
      <c r="M198" s="91"/>
    </row>
    <row r="199" spans="13:13">
      <c r="M199" s="91"/>
    </row>
    <row r="200" spans="13:13">
      <c r="M200" s="91"/>
    </row>
    <row r="201" spans="13:13">
      <c r="M201" s="91"/>
    </row>
    <row r="202" spans="13:13">
      <c r="M202" s="91"/>
    </row>
    <row r="203" spans="13:13">
      <c r="M203" s="91"/>
    </row>
    <row r="204" spans="13:13">
      <c r="M204" s="91"/>
    </row>
    <row r="205" spans="13:13">
      <c r="M205" s="91"/>
    </row>
    <row r="206" spans="13:13">
      <c r="M206" s="91"/>
    </row>
    <row r="207" spans="13:13">
      <c r="M207" s="91"/>
    </row>
    <row r="208" spans="13:13">
      <c r="M208" s="91"/>
    </row>
    <row r="209" spans="13:13">
      <c r="M209" s="91"/>
    </row>
    <row r="210" spans="13:13">
      <c r="M210" s="91"/>
    </row>
    <row r="211" spans="13:13">
      <c r="M211" s="91"/>
    </row>
    <row r="212" spans="13:13">
      <c r="M212" s="91"/>
    </row>
    <row r="213" spans="13:13">
      <c r="M213" s="91"/>
    </row>
    <row r="214" spans="13:13">
      <c r="M214" s="91"/>
    </row>
    <row r="215" spans="13:13">
      <c r="M215" s="91"/>
    </row>
    <row r="216" spans="13:13">
      <c r="M216" s="91"/>
    </row>
    <row r="217" spans="13:13">
      <c r="M217" s="91"/>
    </row>
    <row r="218" spans="13:13">
      <c r="M218" s="91"/>
    </row>
    <row r="219" spans="13:13">
      <c r="M219" s="91"/>
    </row>
    <row r="220" spans="13:13">
      <c r="M220" s="91"/>
    </row>
    <row r="221" spans="13:13">
      <c r="M221" s="91"/>
    </row>
    <row r="222" spans="13:13">
      <c r="M222" s="91"/>
    </row>
    <row r="223" spans="13:13">
      <c r="M223" s="91"/>
    </row>
    <row r="224" spans="13:13">
      <c r="M224" s="91"/>
    </row>
    <row r="225" spans="13:13">
      <c r="M225" s="91"/>
    </row>
    <row r="226" spans="13:13">
      <c r="M226" s="91"/>
    </row>
    <row r="227" spans="13:13">
      <c r="M227" s="91"/>
    </row>
    <row r="228" spans="13:13">
      <c r="M228" s="91"/>
    </row>
    <row r="229" spans="13:13">
      <c r="M229" s="91"/>
    </row>
    <row r="230" spans="13:13">
      <c r="M230" s="91"/>
    </row>
    <row r="231" spans="13:13">
      <c r="M231" s="91"/>
    </row>
    <row r="232" spans="13:13">
      <c r="M232" s="91"/>
    </row>
    <row r="233" spans="13:13">
      <c r="M233" s="91"/>
    </row>
    <row r="234" spans="13:13">
      <c r="M234" s="91"/>
    </row>
    <row r="235" spans="13:13">
      <c r="M235" s="91"/>
    </row>
    <row r="236" spans="13:13">
      <c r="M236" s="91"/>
    </row>
    <row r="237" spans="13:13">
      <c r="M237" s="91"/>
    </row>
    <row r="238" spans="13:13">
      <c r="M238" s="91"/>
    </row>
    <row r="239" spans="13:13">
      <c r="M239" s="91"/>
    </row>
    <row r="240" spans="13:13">
      <c r="M240" s="91"/>
    </row>
    <row r="241" spans="13:13">
      <c r="M241" s="91"/>
    </row>
    <row r="242" spans="13:13">
      <c r="M242" s="91"/>
    </row>
    <row r="243" spans="13:13">
      <c r="M243" s="91"/>
    </row>
    <row r="244" spans="13:13">
      <c r="M244" s="91"/>
    </row>
    <row r="245" spans="13:13">
      <c r="M245" s="91"/>
    </row>
    <row r="246" spans="13:13">
      <c r="M246" s="91"/>
    </row>
    <row r="247" spans="13:13">
      <c r="M247" s="91"/>
    </row>
    <row r="248" spans="13:13">
      <c r="M248" s="91"/>
    </row>
    <row r="249" spans="13:13">
      <c r="M249" s="91"/>
    </row>
    <row r="250" spans="13:13">
      <c r="M250" s="91"/>
    </row>
    <row r="251" spans="13:13">
      <c r="M251" s="91"/>
    </row>
    <row r="252" spans="13:13">
      <c r="M252" s="91"/>
    </row>
    <row r="253" spans="13:13">
      <c r="M253" s="91"/>
    </row>
    <row r="254" spans="13:13">
      <c r="M254" s="91"/>
    </row>
    <row r="255" spans="13:13">
      <c r="M255" s="91"/>
    </row>
    <row r="256" spans="13:13">
      <c r="M256" s="91"/>
    </row>
    <row r="257" spans="13:13">
      <c r="M257" s="91"/>
    </row>
    <row r="258" spans="13:13">
      <c r="M258" s="91"/>
    </row>
    <row r="259" spans="13:13">
      <c r="M259" s="91"/>
    </row>
    <row r="260" spans="13:13">
      <c r="M260" s="91"/>
    </row>
    <row r="261" spans="13:13">
      <c r="M261" s="91"/>
    </row>
    <row r="262" spans="13:13">
      <c r="M262" s="91"/>
    </row>
    <row r="263" spans="13:13">
      <c r="M263" s="91"/>
    </row>
    <row r="264" spans="13:13">
      <c r="M264" s="91"/>
    </row>
    <row r="265" spans="13:13">
      <c r="M265" s="91"/>
    </row>
    <row r="266" spans="13:13">
      <c r="M266" s="91"/>
    </row>
    <row r="267" spans="13:13">
      <c r="M267" s="91"/>
    </row>
    <row r="268" spans="13:13">
      <c r="M268" s="91"/>
    </row>
    <row r="269" spans="13:13">
      <c r="M269" s="91"/>
    </row>
    <row r="270" spans="13:13">
      <c r="M270" s="91"/>
    </row>
    <row r="271" spans="13:13">
      <c r="M271" s="91"/>
    </row>
    <row r="272" spans="13:13">
      <c r="M272" s="91"/>
    </row>
    <row r="273" spans="13:13">
      <c r="M273" s="91"/>
    </row>
    <row r="274" spans="13:13">
      <c r="M274" s="91"/>
    </row>
    <row r="275" spans="13:13">
      <c r="M275" s="91"/>
    </row>
    <row r="276" spans="13:13">
      <c r="M276" s="91"/>
    </row>
    <row r="277" spans="13:13">
      <c r="M277" s="91"/>
    </row>
    <row r="278" spans="13:13">
      <c r="M278" s="91"/>
    </row>
    <row r="279" spans="13:13">
      <c r="M279" s="91"/>
    </row>
    <row r="280" spans="13:13">
      <c r="M280" s="91"/>
    </row>
    <row r="281" spans="13:13">
      <c r="M281" s="91"/>
    </row>
    <row r="282" spans="13:13">
      <c r="M282" s="91"/>
    </row>
    <row r="283" spans="13:13">
      <c r="M283" s="91"/>
    </row>
    <row r="284" spans="13:13">
      <c r="M284" s="91"/>
    </row>
    <row r="285" spans="13:13">
      <c r="M285" s="91"/>
    </row>
    <row r="286" spans="13:13">
      <c r="M286" s="91"/>
    </row>
    <row r="287" spans="13:13">
      <c r="M287" s="91"/>
    </row>
    <row r="288" spans="13:13">
      <c r="M288" s="91"/>
    </row>
    <row r="289" spans="13:13">
      <c r="M289" s="91"/>
    </row>
    <row r="290" spans="13:13">
      <c r="M290" s="91"/>
    </row>
    <row r="291" spans="13:13">
      <c r="M291" s="91"/>
    </row>
    <row r="292" spans="13:13">
      <c r="M292" s="91"/>
    </row>
    <row r="293" spans="13:13">
      <c r="M293" s="91"/>
    </row>
    <row r="294" spans="13:13">
      <c r="M294" s="91"/>
    </row>
    <row r="295" spans="13:13">
      <c r="M295" s="91"/>
    </row>
    <row r="296" spans="13:13">
      <c r="M296" s="91"/>
    </row>
    <row r="297" spans="13:13">
      <c r="M297" s="91"/>
    </row>
    <row r="298" spans="13:13">
      <c r="M298" s="91"/>
    </row>
    <row r="299" spans="13:13">
      <c r="M299" s="91"/>
    </row>
    <row r="300" spans="13:13">
      <c r="M300" s="91"/>
    </row>
    <row r="301" spans="13:13">
      <c r="M301" s="91"/>
    </row>
    <row r="302" spans="13:13">
      <c r="M302" s="91"/>
    </row>
    <row r="303" spans="13:13">
      <c r="M303" s="91"/>
    </row>
    <row r="304" spans="13:13">
      <c r="M304" s="91"/>
    </row>
    <row r="305" spans="13:13">
      <c r="M305" s="91"/>
    </row>
    <row r="306" spans="13:13">
      <c r="M306" s="91"/>
    </row>
    <row r="307" spans="13:13">
      <c r="M307" s="91"/>
    </row>
    <row r="308" spans="13:13">
      <c r="M308" s="91"/>
    </row>
    <row r="309" spans="13:13">
      <c r="M309" s="91"/>
    </row>
    <row r="310" spans="13:13">
      <c r="M310" s="91"/>
    </row>
    <row r="311" spans="13:13">
      <c r="M311" s="91"/>
    </row>
    <row r="312" spans="13:13">
      <c r="M312" s="91"/>
    </row>
    <row r="313" spans="13:13">
      <c r="M313" s="91"/>
    </row>
    <row r="314" spans="13:13">
      <c r="M314" s="91"/>
    </row>
    <row r="315" spans="13:13">
      <c r="M315" s="91"/>
    </row>
    <row r="316" spans="13:13">
      <c r="M316" s="91"/>
    </row>
    <row r="317" spans="13:13">
      <c r="M317" s="91"/>
    </row>
    <row r="318" spans="13:13">
      <c r="M318" s="91"/>
    </row>
    <row r="319" spans="13:13">
      <c r="M319" s="91"/>
    </row>
    <row r="320" spans="13:13">
      <c r="M320" s="91"/>
    </row>
    <row r="321" spans="13:13">
      <c r="M321" s="91"/>
    </row>
    <row r="322" spans="13:13">
      <c r="M322" s="91"/>
    </row>
    <row r="323" spans="13:13">
      <c r="M323" s="91"/>
    </row>
    <row r="324" spans="13:13">
      <c r="M324" s="91"/>
    </row>
    <row r="325" spans="13:13">
      <c r="M325" s="91"/>
    </row>
    <row r="326" spans="13:13">
      <c r="M326" s="91"/>
    </row>
    <row r="327" spans="13:13">
      <c r="M327" s="91"/>
    </row>
    <row r="328" spans="13:13">
      <c r="M328" s="91"/>
    </row>
    <row r="329" spans="13:13">
      <c r="M329" s="91"/>
    </row>
    <row r="330" spans="13:13">
      <c r="M330" s="91"/>
    </row>
    <row r="331" spans="13:13">
      <c r="M331" s="91"/>
    </row>
    <row r="332" spans="13:13">
      <c r="M332" s="91"/>
    </row>
    <row r="333" spans="13:13">
      <c r="M333" s="91"/>
    </row>
    <row r="334" spans="13:13">
      <c r="M334" s="91"/>
    </row>
    <row r="335" spans="13:13">
      <c r="M335" s="91"/>
    </row>
    <row r="336" spans="13:13">
      <c r="M336" s="91"/>
    </row>
    <row r="337" spans="13:13">
      <c r="M337" s="91"/>
    </row>
    <row r="338" spans="13:13">
      <c r="M338" s="91"/>
    </row>
    <row r="339" spans="13:13">
      <c r="M339" s="91"/>
    </row>
    <row r="340" spans="13:13">
      <c r="M340" s="91"/>
    </row>
    <row r="341" spans="13:13">
      <c r="M341" s="91"/>
    </row>
    <row r="342" spans="13:13">
      <c r="M342" s="91"/>
    </row>
    <row r="343" spans="13:13">
      <c r="M343" s="91"/>
    </row>
    <row r="344" spans="13:13">
      <c r="M344" s="91"/>
    </row>
    <row r="345" spans="13:13">
      <c r="M345" s="91"/>
    </row>
    <row r="346" spans="13:13">
      <c r="M346" s="91"/>
    </row>
    <row r="347" spans="13:13">
      <c r="M347" s="91"/>
    </row>
    <row r="348" spans="13:13">
      <c r="M348" s="91"/>
    </row>
    <row r="349" spans="13:13">
      <c r="M349" s="91"/>
    </row>
    <row r="350" spans="13:13">
      <c r="M350" s="91"/>
    </row>
    <row r="351" spans="13:13">
      <c r="M351" s="91"/>
    </row>
    <row r="352" spans="13:13">
      <c r="M352" s="91"/>
    </row>
    <row r="353" spans="13:13">
      <c r="M353" s="91"/>
    </row>
    <row r="354" spans="13:13">
      <c r="M354" s="91"/>
    </row>
    <row r="355" spans="13:13">
      <c r="M355" s="91"/>
    </row>
    <row r="356" spans="13:13">
      <c r="M356" s="91"/>
    </row>
    <row r="357" spans="13:13">
      <c r="M357" s="91"/>
    </row>
    <row r="358" spans="13:13">
      <c r="M358" s="91"/>
    </row>
    <row r="359" spans="13:13">
      <c r="M359" s="91"/>
    </row>
    <row r="360" spans="13:13">
      <c r="M360" s="91"/>
    </row>
    <row r="361" spans="13:13">
      <c r="M361" s="91"/>
    </row>
    <row r="362" spans="13:13">
      <c r="M362" s="91"/>
    </row>
    <row r="363" spans="13:13">
      <c r="M363" s="91"/>
    </row>
    <row r="364" spans="13:13">
      <c r="M364" s="91"/>
    </row>
    <row r="365" spans="13:13">
      <c r="M365" s="91"/>
    </row>
    <row r="366" spans="13:13">
      <c r="M366" s="91"/>
    </row>
    <row r="367" spans="13:13">
      <c r="M367" s="91"/>
    </row>
    <row r="368" spans="13:13">
      <c r="M368" s="91"/>
    </row>
    <row r="369" spans="13:13">
      <c r="M369" s="91"/>
    </row>
    <row r="370" spans="13:13">
      <c r="M370" s="91"/>
    </row>
    <row r="371" spans="13:13">
      <c r="M371" s="91"/>
    </row>
    <row r="372" spans="13:13">
      <c r="M372" s="91"/>
    </row>
    <row r="373" spans="13:13">
      <c r="M373" s="91"/>
    </row>
    <row r="374" spans="13:13">
      <c r="M374" s="91"/>
    </row>
    <row r="375" spans="13:13">
      <c r="M375" s="91"/>
    </row>
    <row r="376" spans="13:13">
      <c r="M376" s="91"/>
    </row>
    <row r="377" spans="13:13">
      <c r="M377" s="91"/>
    </row>
    <row r="378" spans="13:13">
      <c r="M378" s="91"/>
    </row>
    <row r="379" spans="13:13">
      <c r="M379" s="91"/>
    </row>
    <row r="380" spans="13:13">
      <c r="M380" s="91"/>
    </row>
    <row r="381" spans="13:13">
      <c r="M381" s="91"/>
    </row>
    <row r="382" spans="13:13">
      <c r="M382" s="91"/>
    </row>
    <row r="383" spans="13:13">
      <c r="M383" s="91"/>
    </row>
    <row r="384" spans="13:13">
      <c r="M384" s="91"/>
    </row>
    <row r="385" spans="13:13">
      <c r="M385" s="91"/>
    </row>
    <row r="386" spans="13:13">
      <c r="M386" s="91"/>
    </row>
    <row r="387" spans="13:13">
      <c r="M387" s="91"/>
    </row>
    <row r="388" spans="13:13">
      <c r="M388" s="91"/>
    </row>
    <row r="389" spans="13:13">
      <c r="M389" s="91"/>
    </row>
    <row r="390" spans="13:13">
      <c r="M390" s="91"/>
    </row>
    <row r="391" spans="13:13">
      <c r="M391" s="91"/>
    </row>
    <row r="392" spans="13:13">
      <c r="M392" s="91"/>
    </row>
    <row r="393" spans="13:13">
      <c r="M393" s="91"/>
    </row>
    <row r="394" spans="13:13">
      <c r="M394" s="91"/>
    </row>
    <row r="395" spans="13:13">
      <c r="M395" s="91"/>
    </row>
    <row r="396" spans="13:13">
      <c r="M396" s="91"/>
    </row>
    <row r="397" spans="13:13">
      <c r="M397" s="91"/>
    </row>
    <row r="398" spans="13:13">
      <c r="M398" s="91"/>
    </row>
    <row r="399" spans="13:13">
      <c r="M399" s="91"/>
    </row>
    <row r="400" spans="13:13">
      <c r="M400" s="91"/>
    </row>
    <row r="401" spans="13:13">
      <c r="M401" s="91"/>
    </row>
    <row r="402" spans="13:13">
      <c r="M402" s="91"/>
    </row>
    <row r="403" spans="13:13">
      <c r="M403" s="91"/>
    </row>
    <row r="404" spans="13:13">
      <c r="M404" s="91"/>
    </row>
    <row r="405" spans="13:13">
      <c r="M405" s="91"/>
    </row>
    <row r="406" spans="13:13">
      <c r="M406" s="91"/>
    </row>
    <row r="407" spans="13:13">
      <c r="M407" s="91"/>
    </row>
    <row r="408" spans="13:13">
      <c r="M408" s="91"/>
    </row>
    <row r="409" spans="13:13">
      <c r="M409" s="91"/>
    </row>
    <row r="410" spans="13:13">
      <c r="M410" s="91"/>
    </row>
    <row r="411" spans="13:13">
      <c r="M411" s="91"/>
    </row>
    <row r="412" spans="13:13">
      <c r="M412" s="91"/>
    </row>
    <row r="413" spans="13:13">
      <c r="M413" s="91"/>
    </row>
    <row r="414" spans="13:13">
      <c r="M414" s="91"/>
    </row>
    <row r="415" spans="13:13">
      <c r="M415" s="91"/>
    </row>
    <row r="416" spans="13:13">
      <c r="M416" s="91"/>
    </row>
    <row r="417" spans="13:13">
      <c r="M417" s="91"/>
    </row>
    <row r="418" spans="13:13">
      <c r="M418" s="91"/>
    </row>
    <row r="419" spans="13:13">
      <c r="M419" s="91"/>
    </row>
    <row r="420" spans="13:13">
      <c r="M420" s="91"/>
    </row>
    <row r="421" spans="13:13">
      <c r="M421" s="91"/>
    </row>
    <row r="422" spans="13:13">
      <c r="M422" s="91"/>
    </row>
    <row r="423" spans="13:13">
      <c r="M423" s="91"/>
    </row>
    <row r="424" spans="13:13">
      <c r="M424" s="91"/>
    </row>
    <row r="425" spans="13:13">
      <c r="M425" s="91"/>
    </row>
    <row r="426" spans="13:13">
      <c r="M426" s="91"/>
    </row>
    <row r="427" spans="13:13">
      <c r="M427" s="91"/>
    </row>
    <row r="428" spans="13:13">
      <c r="M428" s="91"/>
    </row>
    <row r="429" spans="13:13">
      <c r="M429" s="91"/>
    </row>
    <row r="430" spans="13:13">
      <c r="M430" s="91"/>
    </row>
    <row r="431" spans="13:13">
      <c r="M431" s="91"/>
    </row>
    <row r="432" spans="13:13">
      <c r="M432" s="91"/>
    </row>
    <row r="433" spans="13:13">
      <c r="M433" s="91"/>
    </row>
    <row r="434" spans="13:13">
      <c r="M434" s="91"/>
    </row>
    <row r="435" spans="13:13">
      <c r="M435" s="91"/>
    </row>
    <row r="436" spans="13:13">
      <c r="M436" s="91"/>
    </row>
    <row r="437" spans="13:13">
      <c r="M437" s="91"/>
    </row>
    <row r="438" spans="13:13">
      <c r="M438" s="91"/>
    </row>
    <row r="439" spans="13:13">
      <c r="M439" s="91"/>
    </row>
    <row r="440" spans="13:13">
      <c r="M440" s="91"/>
    </row>
    <row r="441" spans="13:13">
      <c r="M441" s="91"/>
    </row>
    <row r="442" spans="13:13">
      <c r="M442" s="91"/>
    </row>
    <row r="443" spans="13:13">
      <c r="M443" s="91"/>
    </row>
    <row r="444" spans="13:13">
      <c r="M444" s="91"/>
    </row>
    <row r="445" spans="13:13">
      <c r="M445" s="91"/>
    </row>
    <row r="446" spans="13:13">
      <c r="M446" s="91"/>
    </row>
    <row r="447" spans="13:13">
      <c r="M447" s="91"/>
    </row>
    <row r="448" spans="13:13">
      <c r="M448" s="91"/>
    </row>
    <row r="449" spans="13:13">
      <c r="M449" s="91"/>
    </row>
    <row r="450" spans="13:13">
      <c r="M450" s="91"/>
    </row>
    <row r="451" spans="13:13">
      <c r="M451" s="91"/>
    </row>
    <row r="452" spans="13:13">
      <c r="M452" s="91"/>
    </row>
    <row r="453" spans="13:13">
      <c r="M453" s="91"/>
    </row>
    <row r="454" spans="13:13">
      <c r="M454" s="91"/>
    </row>
    <row r="455" spans="13:13">
      <c r="M455" s="91"/>
    </row>
    <row r="456" spans="13:13">
      <c r="M456" s="91"/>
    </row>
    <row r="457" spans="13:13">
      <c r="M457" s="91"/>
    </row>
    <row r="458" spans="13:13">
      <c r="M458" s="91"/>
    </row>
    <row r="459" spans="13:13">
      <c r="M459" s="91"/>
    </row>
    <row r="460" spans="13:13">
      <c r="M460" s="91"/>
    </row>
    <row r="461" spans="13:13">
      <c r="M461" s="91"/>
    </row>
    <row r="462" spans="13:13">
      <c r="M462" s="91"/>
    </row>
    <row r="463" spans="13:13">
      <c r="M463" s="91"/>
    </row>
    <row r="464" spans="13:13">
      <c r="M464" s="91"/>
    </row>
    <row r="465" spans="13:13">
      <c r="M465" s="91"/>
    </row>
    <row r="466" spans="13:13">
      <c r="M466" s="91"/>
    </row>
    <row r="467" spans="13:13">
      <c r="M467" s="91"/>
    </row>
    <row r="468" spans="13:13">
      <c r="M468" s="91"/>
    </row>
    <row r="469" spans="13:13">
      <c r="M469" s="91"/>
    </row>
    <row r="470" spans="13:13">
      <c r="M470" s="91"/>
    </row>
    <row r="471" spans="13:13">
      <c r="M471" s="91"/>
    </row>
    <row r="472" spans="13:13">
      <c r="M472" s="91"/>
    </row>
    <row r="473" spans="13:13">
      <c r="M473" s="91"/>
    </row>
    <row r="474" spans="13:13">
      <c r="M474" s="91"/>
    </row>
    <row r="475" spans="13:13">
      <c r="M475" s="91"/>
    </row>
    <row r="476" spans="13:13">
      <c r="M476" s="91"/>
    </row>
    <row r="477" spans="13:13">
      <c r="M477" s="91"/>
    </row>
    <row r="478" spans="13:13">
      <c r="M478" s="91"/>
    </row>
    <row r="479" spans="13:13">
      <c r="M479" s="91"/>
    </row>
    <row r="480" spans="13:13">
      <c r="M480" s="91"/>
    </row>
    <row r="481" spans="13:13">
      <c r="M481" s="91"/>
    </row>
    <row r="482" spans="13:13">
      <c r="M482" s="91"/>
    </row>
    <row r="483" spans="13:13">
      <c r="M483" s="91"/>
    </row>
    <row r="484" spans="13:13">
      <c r="M484" s="91"/>
    </row>
    <row r="485" spans="13:13">
      <c r="M485" s="91"/>
    </row>
    <row r="486" spans="13:13">
      <c r="M486" s="91"/>
    </row>
    <row r="487" spans="13:13">
      <c r="M487" s="91"/>
    </row>
    <row r="488" spans="13:13">
      <c r="M488" s="91"/>
    </row>
    <row r="489" spans="13:13">
      <c r="M489" s="91"/>
    </row>
    <row r="490" spans="13:13">
      <c r="M490" s="91"/>
    </row>
    <row r="491" spans="13:13">
      <c r="M491" s="91"/>
    </row>
    <row r="492" spans="13:13">
      <c r="M492" s="91"/>
    </row>
    <row r="493" spans="13:13">
      <c r="M493" s="91"/>
    </row>
    <row r="494" spans="13:13">
      <c r="M494" s="91"/>
    </row>
    <row r="495" spans="13:13">
      <c r="M495" s="91"/>
    </row>
    <row r="496" spans="13:13">
      <c r="M496" s="91"/>
    </row>
    <row r="497" spans="13:13">
      <c r="M497" s="91"/>
    </row>
    <row r="498" spans="13:13">
      <c r="M498" s="91"/>
    </row>
    <row r="499" spans="13:13">
      <c r="M499" s="91"/>
    </row>
    <row r="500" spans="13:13">
      <c r="M500" s="91"/>
    </row>
    <row r="501" spans="13:13">
      <c r="M501" s="91"/>
    </row>
    <row r="502" spans="13:13">
      <c r="M502" s="91"/>
    </row>
    <row r="503" spans="13:13">
      <c r="M503" s="91"/>
    </row>
    <row r="504" spans="13:13">
      <c r="M504" s="91"/>
    </row>
    <row r="505" spans="13:13">
      <c r="M505" s="91"/>
    </row>
    <row r="506" spans="13:13">
      <c r="M506" s="91"/>
    </row>
    <row r="507" spans="13:13">
      <c r="M507" s="91"/>
    </row>
    <row r="508" spans="13:13">
      <c r="M508" s="91"/>
    </row>
    <row r="509" spans="13:13">
      <c r="M509" s="91"/>
    </row>
    <row r="510" spans="13:13">
      <c r="M510" s="91"/>
    </row>
    <row r="511" spans="13:13">
      <c r="M511" s="91"/>
    </row>
    <row r="512" spans="13:13">
      <c r="M512" s="91"/>
    </row>
    <row r="513" spans="13:13">
      <c r="M513" s="91"/>
    </row>
    <row r="514" spans="13:13">
      <c r="M514" s="91"/>
    </row>
    <row r="515" spans="13:13">
      <c r="M515" s="91"/>
    </row>
    <row r="516" spans="13:13">
      <c r="M516" s="91"/>
    </row>
    <row r="517" spans="13:13">
      <c r="M517" s="91"/>
    </row>
    <row r="518" spans="13:13">
      <c r="M518" s="91"/>
    </row>
    <row r="519" spans="13:13">
      <c r="M519" s="91"/>
    </row>
    <row r="520" spans="13:13">
      <c r="M520" s="91"/>
    </row>
    <row r="521" spans="13:13">
      <c r="M521" s="91"/>
    </row>
    <row r="522" spans="13:13">
      <c r="M522" s="91"/>
    </row>
    <row r="523" spans="13:13">
      <c r="M523" s="91"/>
    </row>
    <row r="524" spans="13:13">
      <c r="M524" s="91"/>
    </row>
    <row r="525" spans="13:13">
      <c r="M525" s="91"/>
    </row>
    <row r="526" spans="13:13">
      <c r="M526" s="91"/>
    </row>
    <row r="527" spans="13:13">
      <c r="M527" s="91"/>
    </row>
    <row r="528" spans="13:13">
      <c r="M528" s="91"/>
    </row>
    <row r="529" spans="13:13">
      <c r="M529" s="91"/>
    </row>
    <row r="530" spans="13:13">
      <c r="M530" s="91"/>
    </row>
    <row r="531" spans="13:13">
      <c r="M531" s="91"/>
    </row>
    <row r="532" spans="13:13">
      <c r="M532" s="91"/>
    </row>
    <row r="533" spans="13:13">
      <c r="M533" s="91"/>
    </row>
    <row r="534" spans="13:13">
      <c r="M534" s="91"/>
    </row>
    <row r="535" spans="13:13">
      <c r="M535" s="91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97" t="s">
        <v>599</v>
      </c>
      <c r="B1" s="398"/>
      <c r="C1" s="398"/>
      <c r="D1" s="398"/>
      <c r="E1" s="398"/>
      <c r="F1" s="398"/>
      <c r="G1" s="398"/>
      <c r="H1" s="398"/>
      <c r="I1" s="398"/>
      <c r="J1" s="399"/>
    </row>
    <row r="2" spans="1:10" ht="15.75">
      <c r="A2" s="398" t="str">
        <f>CONCATENATE("на информацията, въведена в справките на ",UPPER(pdeName))</f>
        <v>на информацията, въведена в справките на АЛКОМЕТ АД</v>
      </c>
      <c r="B2" s="398"/>
      <c r="C2" s="398"/>
      <c r="D2" s="398"/>
      <c r="E2" s="398"/>
      <c r="F2" s="398"/>
      <c r="G2" s="398"/>
      <c r="H2" s="398"/>
      <c r="I2" s="398"/>
      <c r="J2" s="399"/>
    </row>
    <row r="3" spans="1:10" ht="15.75">
      <c r="A3" s="398" t="str">
        <f>CONCATENATE("за периода от ",TEXT(startDate,"dd.mm.yyyy г.")," до ",TEXT(endDate,"dd.mm.yyyy г."))</f>
        <v>за периода от 01.01.2018 г. до 31.03.2018 г.</v>
      </c>
      <c r="B3" s="400"/>
      <c r="C3" s="400"/>
      <c r="D3" s="400"/>
      <c r="E3" s="400"/>
      <c r="F3" s="400"/>
      <c r="G3" s="400"/>
      <c r="H3" s="400"/>
      <c r="I3" s="400"/>
      <c r="J3" s="401"/>
    </row>
    <row r="5" spans="1:10" ht="25.5" customHeight="1">
      <c r="A5" s="404" t="s">
        <v>600</v>
      </c>
      <c r="B5" s="406" t="s">
        <v>602</v>
      </c>
      <c r="C5" s="407" t="s">
        <v>604</v>
      </c>
      <c r="D5" s="408" t="s">
        <v>606</v>
      </c>
      <c r="E5" s="407" t="s">
        <v>605</v>
      </c>
      <c r="F5" s="406" t="s">
        <v>603</v>
      </c>
      <c r="G5" s="405" t="s">
        <v>601</v>
      </c>
    </row>
    <row r="6" spans="1:10" ht="18.75" customHeight="1">
      <c r="A6" s="411" t="s">
        <v>647</v>
      </c>
      <c r="B6" s="402" t="s">
        <v>611</v>
      </c>
      <c r="C6" s="409">
        <f>'1-Баланс'!C95</f>
        <v>299588</v>
      </c>
      <c r="D6" s="410">
        <f t="shared" ref="D6:D15" si="0">C6-E6</f>
        <v>0</v>
      </c>
      <c r="E6" s="409">
        <f>'1-Баланс'!G95</f>
        <v>299588</v>
      </c>
      <c r="F6" s="403" t="s">
        <v>612</v>
      </c>
      <c r="G6" s="411" t="s">
        <v>647</v>
      </c>
    </row>
    <row r="7" spans="1:10" ht="18.75" customHeight="1">
      <c r="A7" s="411" t="s">
        <v>647</v>
      </c>
      <c r="B7" s="402" t="s">
        <v>610</v>
      </c>
      <c r="C7" s="409">
        <f>'1-Баланс'!G37</f>
        <v>175065</v>
      </c>
      <c r="D7" s="410">
        <f t="shared" si="0"/>
        <v>157112</v>
      </c>
      <c r="E7" s="409">
        <f>'1-Баланс'!G18</f>
        <v>17953</v>
      </c>
      <c r="F7" s="403" t="s">
        <v>455</v>
      </c>
      <c r="G7" s="411" t="s">
        <v>647</v>
      </c>
    </row>
    <row r="8" spans="1:10" ht="18.75" customHeight="1">
      <c r="A8" s="411" t="s">
        <v>647</v>
      </c>
      <c r="B8" s="402" t="s">
        <v>608</v>
      </c>
      <c r="C8" s="409">
        <f>ABS('1-Баланс'!G32)-ABS('1-Баланс'!G33)</f>
        <v>4384</v>
      </c>
      <c r="D8" s="410">
        <f t="shared" si="0"/>
        <v>0</v>
      </c>
      <c r="E8" s="409">
        <f>ABS('2-Отчет за доходите'!C44)-ABS('2-Отчет за доходите'!G44)</f>
        <v>4384</v>
      </c>
      <c r="F8" s="403" t="s">
        <v>609</v>
      </c>
      <c r="G8" s="412" t="s">
        <v>649</v>
      </c>
    </row>
    <row r="9" spans="1:10" ht="18.75" customHeight="1">
      <c r="A9" s="411" t="s">
        <v>647</v>
      </c>
      <c r="B9" s="402" t="s">
        <v>614</v>
      </c>
      <c r="C9" s="409">
        <f>'1-Баланс'!D92</f>
        <v>985</v>
      </c>
      <c r="D9" s="410">
        <f t="shared" si="0"/>
        <v>0</v>
      </c>
      <c r="E9" s="409">
        <f>'3-Отчет за паричния поток'!C45</f>
        <v>985</v>
      </c>
      <c r="F9" s="403" t="s">
        <v>613</v>
      </c>
      <c r="G9" s="412" t="s">
        <v>648</v>
      </c>
    </row>
    <row r="10" spans="1:10" ht="18.75" customHeight="1">
      <c r="A10" s="411" t="s">
        <v>647</v>
      </c>
      <c r="B10" s="402" t="s">
        <v>615</v>
      </c>
      <c r="C10" s="409">
        <f>'1-Баланс'!C92</f>
        <v>804</v>
      </c>
      <c r="D10" s="410">
        <f t="shared" si="0"/>
        <v>0</v>
      </c>
      <c r="E10" s="409">
        <f>'3-Отчет за паричния поток'!C46</f>
        <v>804</v>
      </c>
      <c r="F10" s="403" t="s">
        <v>616</v>
      </c>
      <c r="G10" s="412" t="s">
        <v>648</v>
      </c>
    </row>
    <row r="11" spans="1:10" ht="18.75" customHeight="1">
      <c r="A11" s="411" t="s">
        <v>647</v>
      </c>
      <c r="B11" s="402" t="s">
        <v>610</v>
      </c>
      <c r="C11" s="409">
        <f>'1-Баланс'!G37</f>
        <v>175065</v>
      </c>
      <c r="D11" s="410">
        <f t="shared" si="0"/>
        <v>0</v>
      </c>
      <c r="E11" s="409">
        <f>'4-Отчет за собствения капитал'!L34</f>
        <v>175065</v>
      </c>
      <c r="F11" s="403" t="s">
        <v>617</v>
      </c>
      <c r="G11" s="412" t="s">
        <v>650</v>
      </c>
    </row>
    <row r="12" spans="1:10" ht="18.75" customHeight="1">
      <c r="A12" s="411" t="s">
        <v>647</v>
      </c>
      <c r="B12" s="402" t="s">
        <v>618</v>
      </c>
      <c r="C12" s="409">
        <f>'1-Баланс'!C36</f>
        <v>0</v>
      </c>
      <c r="D12" s="410" t="e">
        <f t="shared" si="0"/>
        <v>#REF!</v>
      </c>
      <c r="E12" s="409" t="e">
        <f>#REF!+#REF!</f>
        <v>#REF!</v>
      </c>
      <c r="F12" s="403" t="s">
        <v>622</v>
      </c>
      <c r="G12" s="412" t="s">
        <v>651</v>
      </c>
    </row>
    <row r="13" spans="1:10" ht="18.75" customHeight="1">
      <c r="A13" s="411" t="s">
        <v>647</v>
      </c>
      <c r="B13" s="402" t="s">
        <v>619</v>
      </c>
      <c r="C13" s="409">
        <f>'1-Баланс'!C37</f>
        <v>1</v>
      </c>
      <c r="D13" s="410" t="e">
        <f t="shared" si="0"/>
        <v>#REF!</v>
      </c>
      <c r="E13" s="409" t="e">
        <f>#REF!+#REF!</f>
        <v>#REF!</v>
      </c>
      <c r="F13" s="403" t="s">
        <v>623</v>
      </c>
      <c r="G13" s="412" t="s">
        <v>651</v>
      </c>
    </row>
    <row r="14" spans="1:10" ht="18.75" customHeight="1">
      <c r="A14" s="411" t="s">
        <v>647</v>
      </c>
      <c r="B14" s="402" t="s">
        <v>620</v>
      </c>
      <c r="C14" s="409">
        <f>'1-Баланс'!C38</f>
        <v>0</v>
      </c>
      <c r="D14" s="410" t="e">
        <f t="shared" si="0"/>
        <v>#REF!</v>
      </c>
      <c r="E14" s="409" t="e">
        <f>#REF!+#REF!</f>
        <v>#REF!</v>
      </c>
      <c r="F14" s="403" t="s">
        <v>624</v>
      </c>
      <c r="G14" s="412" t="s">
        <v>651</v>
      </c>
    </row>
    <row r="15" spans="1:10" ht="18.75" customHeight="1">
      <c r="A15" s="411" t="s">
        <v>647</v>
      </c>
      <c r="B15" s="402" t="s">
        <v>621</v>
      </c>
      <c r="C15" s="409">
        <f>'1-Баланс'!C39</f>
        <v>0</v>
      </c>
      <c r="D15" s="410" t="e">
        <f t="shared" si="0"/>
        <v>#REF!</v>
      </c>
      <c r="E15" s="409" t="e">
        <f>#REF!+#REF!</f>
        <v>#REF!</v>
      </c>
      <c r="F15" s="403" t="s">
        <v>625</v>
      </c>
      <c r="G15" s="412" t="s">
        <v>651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553</v>
      </c>
      <c r="B1" s="325" t="s">
        <v>548</v>
      </c>
      <c r="C1" s="325" t="s">
        <v>552</v>
      </c>
      <c r="D1" s="325" t="s">
        <v>549</v>
      </c>
    </row>
    <row r="2" spans="1:5" ht="24" customHeight="1">
      <c r="A2" s="380" t="s">
        <v>547</v>
      </c>
      <c r="B2" s="378"/>
      <c r="C2" s="378"/>
      <c r="D2" s="379"/>
    </row>
    <row r="3" spans="1:5" ht="31.5">
      <c r="A3" s="328">
        <v>1</v>
      </c>
      <c r="B3" s="326" t="s">
        <v>551</v>
      </c>
      <c r="C3" s="327" t="s">
        <v>550</v>
      </c>
      <c r="D3" s="377">
        <f>(ABS('1-Баланс'!G32)-ABS('1-Баланс'!G33))/'2-Отчет за доходите'!G16</f>
        <v>4.5192149101105063E-2</v>
      </c>
      <c r="E3" s="381"/>
    </row>
    <row r="4" spans="1:5" ht="31.5">
      <c r="A4" s="328">
        <v>2</v>
      </c>
      <c r="B4" s="326" t="s">
        <v>577</v>
      </c>
      <c r="C4" s="327" t="s">
        <v>554</v>
      </c>
      <c r="D4" s="377">
        <f>(ABS('1-Баланс'!G32)-ABS('1-Баланс'!G33))/'1-Баланс'!G37</f>
        <v>2.5042127209893468E-2</v>
      </c>
    </row>
    <row r="5" spans="1:5" ht="31.5">
      <c r="A5" s="328">
        <v>3</v>
      </c>
      <c r="B5" s="326" t="s">
        <v>555</v>
      </c>
      <c r="C5" s="327" t="s">
        <v>556</v>
      </c>
      <c r="D5" s="377">
        <f>(ABS('1-Баланс'!G32)-ABS('1-Баланс'!G33))/('1-Баланс'!G56+'1-Баланс'!G79)</f>
        <v>3.5206347421761444E-2</v>
      </c>
    </row>
    <row r="6" spans="1:5" ht="31.5">
      <c r="A6" s="328">
        <v>4</v>
      </c>
      <c r="B6" s="326" t="s">
        <v>578</v>
      </c>
      <c r="C6" s="327" t="s">
        <v>557</v>
      </c>
      <c r="D6" s="377">
        <f>(ABS('1-Баланс'!G32)-ABS('1-Баланс'!G33))/('1-Баланс'!C95)</f>
        <v>1.4633429910410297E-2</v>
      </c>
    </row>
    <row r="7" spans="1:5" ht="24" customHeight="1">
      <c r="A7" s="380" t="s">
        <v>558</v>
      </c>
      <c r="B7" s="378"/>
      <c r="C7" s="378"/>
      <c r="D7" s="379"/>
    </row>
    <row r="8" spans="1:5" ht="31.5">
      <c r="A8" s="328">
        <v>5</v>
      </c>
      <c r="B8" s="326" t="s">
        <v>559</v>
      </c>
      <c r="C8" s="327" t="s">
        <v>560</v>
      </c>
      <c r="D8" s="376">
        <f>'2-Отчет за доходите'!G36/'2-Отчет за доходите'!C36</f>
        <v>1.052834813922966</v>
      </c>
    </row>
    <row r="9" spans="1:5" ht="24" customHeight="1">
      <c r="A9" s="380" t="s">
        <v>561</v>
      </c>
      <c r="B9" s="378"/>
      <c r="C9" s="378"/>
      <c r="D9" s="379"/>
    </row>
    <row r="10" spans="1:5" ht="31.5">
      <c r="A10" s="328">
        <v>6</v>
      </c>
      <c r="B10" s="326" t="s">
        <v>562</v>
      </c>
      <c r="C10" s="327" t="s">
        <v>563</v>
      </c>
      <c r="D10" s="376">
        <f>'1-Баланс'!C94/'1-Баланс'!G79</f>
        <v>1.6465049255270252</v>
      </c>
    </row>
    <row r="11" spans="1:5" ht="63">
      <c r="A11" s="328">
        <v>7</v>
      </c>
      <c r="B11" s="326" t="s">
        <v>564</v>
      </c>
      <c r="C11" s="327" t="s">
        <v>629</v>
      </c>
      <c r="D11" s="376">
        <f>('1-Баланс'!C76+'1-Баланс'!C85+'1-Баланс'!C92)/'1-Баланс'!G79</f>
        <v>0.93649610554168372</v>
      </c>
    </row>
    <row r="12" spans="1:5" ht="47.25">
      <c r="A12" s="328">
        <v>8</v>
      </c>
      <c r="B12" s="326" t="s">
        <v>565</v>
      </c>
      <c r="C12" s="327" t="s">
        <v>630</v>
      </c>
      <c r="D12" s="376">
        <f>('1-Баланс'!C85+'1-Баланс'!C92)/'1-Баланс'!G79</f>
        <v>9.987701710580256E-3</v>
      </c>
    </row>
    <row r="13" spans="1:5" ht="31.5">
      <c r="A13" s="328">
        <v>9</v>
      </c>
      <c r="B13" s="326" t="s">
        <v>566</v>
      </c>
      <c r="C13" s="327" t="s">
        <v>567</v>
      </c>
      <c r="D13" s="376">
        <f>'1-Баланс'!C92/'1-Баланс'!G79</f>
        <v>9.987701710580256E-3</v>
      </c>
    </row>
    <row r="14" spans="1:5" ht="24" customHeight="1">
      <c r="A14" s="380" t="s">
        <v>568</v>
      </c>
      <c r="B14" s="378"/>
      <c r="C14" s="378"/>
      <c r="D14" s="379"/>
    </row>
    <row r="15" spans="1:5" ht="31.5">
      <c r="A15" s="328">
        <v>10</v>
      </c>
      <c r="B15" s="326" t="s">
        <v>582</v>
      </c>
      <c r="C15" s="327" t="s">
        <v>569</v>
      </c>
      <c r="D15" s="376">
        <f>'2-Отчет за доходите'!G16/('1-Баланс'!C20+'1-Баланс'!C21+'1-Баланс'!C22+'1-Баланс'!C28+'1-Баланс'!C65)</f>
        <v>0.43877154100140214</v>
      </c>
    </row>
    <row r="16" spans="1:5" ht="31.5">
      <c r="A16" s="383">
        <v>11</v>
      </c>
      <c r="B16" s="326" t="s">
        <v>568</v>
      </c>
      <c r="C16" s="327" t="s">
        <v>581</v>
      </c>
      <c r="D16" s="384">
        <f>'2-Отчет за доходите'!G16/('1-Баланс'!C95)</f>
        <v>0.32380469177670668</v>
      </c>
    </row>
    <row r="17" spans="1:5" ht="24" customHeight="1">
      <c r="A17" s="380" t="s">
        <v>571</v>
      </c>
      <c r="B17" s="378"/>
      <c r="C17" s="378"/>
      <c r="D17" s="379"/>
    </row>
    <row r="18" spans="1:5" ht="31.5">
      <c r="A18" s="328">
        <v>12</v>
      </c>
      <c r="B18" s="326" t="s">
        <v>597</v>
      </c>
      <c r="C18" s="327" t="s">
        <v>570</v>
      </c>
      <c r="D18" s="376">
        <f>'1-Баланс'!G56/('1-Баланс'!G37+'1-Баланс'!G56)</f>
        <v>0.20094117002679276</v>
      </c>
    </row>
    <row r="19" spans="1:5" ht="31.5">
      <c r="A19" s="328">
        <v>13</v>
      </c>
      <c r="B19" s="326" t="s">
        <v>598</v>
      </c>
      <c r="C19" s="327" t="s">
        <v>572</v>
      </c>
      <c r="D19" s="376">
        <f>D4/D5</f>
        <v>0.71129580441550277</v>
      </c>
    </row>
    <row r="20" spans="1:5" ht="31.5">
      <c r="A20" s="328">
        <v>14</v>
      </c>
      <c r="B20" s="326" t="s">
        <v>573</v>
      </c>
      <c r="C20" s="327" t="s">
        <v>574</v>
      </c>
      <c r="D20" s="376">
        <f>D6/D5</f>
        <v>0.41564748921852679</v>
      </c>
    </row>
    <row r="21" spans="1:5" ht="15.75">
      <c r="A21" s="328">
        <v>15</v>
      </c>
      <c r="B21" s="326" t="s">
        <v>575</v>
      </c>
      <c r="C21" s="327" t="s">
        <v>576</v>
      </c>
      <c r="D21" s="413">
        <f>'2-Отчет за доходите'!C37+'2-Отчет за доходите'!C25</f>
        <v>5263</v>
      </c>
      <c r="E21" s="431"/>
    </row>
    <row r="22" spans="1:5" ht="47.25">
      <c r="A22" s="328">
        <v>16</v>
      </c>
      <c r="B22" s="326" t="s">
        <v>579</v>
      </c>
      <c r="C22" s="327" t="s">
        <v>580</v>
      </c>
      <c r="D22" s="382">
        <f>D21/'1-Баланс'!G37</f>
        <v>3.0063119412789534E-2</v>
      </c>
    </row>
    <row r="23" spans="1:5" ht="31.5">
      <c r="A23" s="328">
        <v>17</v>
      </c>
      <c r="B23" s="326" t="s">
        <v>643</v>
      </c>
      <c r="C23" s="327" t="s">
        <v>644</v>
      </c>
      <c r="D23" s="382">
        <f>(D21+'2-Отчет за доходите'!C14)/'2-Отчет за доходите'!G31</f>
        <v>8.7540179675265797E-2</v>
      </c>
    </row>
    <row r="24" spans="1:5" ht="31.5">
      <c r="A24" s="328">
        <v>18</v>
      </c>
      <c r="B24" s="326" t="s">
        <v>645</v>
      </c>
      <c r="C24" s="327" t="s">
        <v>646</v>
      </c>
      <c r="D24" s="382">
        <f>('1-Баланс'!G56+'1-Баланс'!G79)/(D21+'2-Отчет за доходите'!C14)</f>
        <v>14.654937036601153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RowHeight="15.75"/>
  <cols>
    <col min="1" max="1" width="16.5703125" style="81" bestFit="1" customWidth="1"/>
    <col min="2" max="2" width="12.140625" style="81" bestFit="1" customWidth="1"/>
    <col min="3" max="3" width="14.28515625" style="81" customWidth="1"/>
    <col min="4" max="4" width="14.140625" style="81" bestFit="1" customWidth="1"/>
    <col min="5" max="5" width="16.7109375" style="81" bestFit="1" customWidth="1"/>
    <col min="6" max="6" width="53.140625" style="81" customWidth="1"/>
    <col min="7" max="7" width="16" style="81" bestFit="1" customWidth="1"/>
    <col min="8" max="8" width="15.7109375" style="81" customWidth="1"/>
    <col min="9" max="16384" width="9.140625" style="81"/>
  </cols>
  <sheetData>
    <row r="1" spans="1:14">
      <c r="A1" s="54" t="s">
        <v>513</v>
      </c>
      <c r="B1" s="54" t="s">
        <v>596</v>
      </c>
      <c r="C1" s="54" t="s">
        <v>514</v>
      </c>
      <c r="D1" s="80" t="s">
        <v>540</v>
      </c>
      <c r="E1" s="80" t="s">
        <v>541</v>
      </c>
      <c r="F1" s="80" t="s">
        <v>515</v>
      </c>
      <c r="G1" s="80" t="s">
        <v>516</v>
      </c>
      <c r="H1" s="80" t="s">
        <v>517</v>
      </c>
      <c r="N1" s="82" t="s">
        <v>520</v>
      </c>
    </row>
    <row r="2" spans="1:14" s="259" customFormat="1">
      <c r="C2" s="316"/>
      <c r="F2" s="262" t="s">
        <v>530</v>
      </c>
    </row>
    <row r="3" spans="1:14">
      <c r="A3" s="81" t="str">
        <f t="shared" ref="A3:A34" si="0">pdeName</f>
        <v>АЛКОМЕТ АД</v>
      </c>
      <c r="B3" s="81" t="str">
        <f t="shared" ref="B3:B34" si="1">pdeBulstat</f>
        <v>837066358</v>
      </c>
      <c r="C3" s="317">
        <f t="shared" ref="C3:C34" si="2">endDate</f>
        <v>43190</v>
      </c>
      <c r="D3" s="81" t="s">
        <v>24</v>
      </c>
      <c r="E3" s="81">
        <v>1</v>
      </c>
      <c r="F3" s="81" t="s">
        <v>23</v>
      </c>
      <c r="G3" s="81" t="s">
        <v>518</v>
      </c>
      <c r="H3" s="81">
        <f xml:space="preserve"> '1-Баланс'!C12</f>
        <v>3456</v>
      </c>
    </row>
    <row r="4" spans="1:14">
      <c r="A4" s="81" t="str">
        <f t="shared" si="0"/>
        <v>АЛКОМЕТ АД</v>
      </c>
      <c r="B4" s="81" t="str">
        <f t="shared" si="1"/>
        <v>837066358</v>
      </c>
      <c r="C4" s="317">
        <f t="shared" si="2"/>
        <v>43190</v>
      </c>
      <c r="D4" s="81" t="s">
        <v>28</v>
      </c>
      <c r="E4" s="81">
        <v>1</v>
      </c>
      <c r="F4" s="81" t="s">
        <v>27</v>
      </c>
      <c r="G4" s="81" t="s">
        <v>518</v>
      </c>
      <c r="H4" s="81">
        <f xml:space="preserve"> '1-Баланс'!C13</f>
        <v>15468</v>
      </c>
    </row>
    <row r="5" spans="1:14">
      <c r="A5" s="81" t="str">
        <f t="shared" si="0"/>
        <v>АЛКОМЕТ АД</v>
      </c>
      <c r="B5" s="81" t="str">
        <f t="shared" si="1"/>
        <v>837066358</v>
      </c>
      <c r="C5" s="317">
        <f t="shared" si="2"/>
        <v>43190</v>
      </c>
      <c r="D5" s="81" t="s">
        <v>31</v>
      </c>
      <c r="E5" s="81">
        <v>1</v>
      </c>
      <c r="F5" s="81" t="s">
        <v>30</v>
      </c>
      <c r="G5" s="81" t="s">
        <v>518</v>
      </c>
      <c r="H5" s="81">
        <f xml:space="preserve"> '1-Баланс'!C14</f>
        <v>93414</v>
      </c>
    </row>
    <row r="6" spans="1:14">
      <c r="A6" s="81" t="str">
        <f t="shared" si="0"/>
        <v>АЛКОМЕТ АД</v>
      </c>
      <c r="B6" s="81" t="str">
        <f t="shared" si="1"/>
        <v>837066358</v>
      </c>
      <c r="C6" s="317">
        <f t="shared" si="2"/>
        <v>43190</v>
      </c>
      <c r="D6" s="81" t="s">
        <v>35</v>
      </c>
      <c r="E6" s="81">
        <v>1</v>
      </c>
      <c r="F6" s="81" t="s">
        <v>34</v>
      </c>
      <c r="G6" s="81" t="s">
        <v>518</v>
      </c>
      <c r="H6" s="81">
        <f xml:space="preserve"> '1-Баланс'!C15</f>
        <v>3395</v>
      </c>
    </row>
    <row r="7" spans="1:14">
      <c r="A7" s="81" t="str">
        <f t="shared" si="0"/>
        <v>АЛКОМЕТ АД</v>
      </c>
      <c r="B7" s="81" t="str">
        <f t="shared" si="1"/>
        <v>837066358</v>
      </c>
      <c r="C7" s="317">
        <f t="shared" si="2"/>
        <v>43190</v>
      </c>
      <c r="D7" s="81" t="s">
        <v>39</v>
      </c>
      <c r="E7" s="81">
        <v>1</v>
      </c>
      <c r="F7" s="81" t="s">
        <v>38</v>
      </c>
      <c r="G7" s="81" t="s">
        <v>518</v>
      </c>
      <c r="H7" s="81">
        <f xml:space="preserve"> '1-Баланс'!C16</f>
        <v>819</v>
      </c>
    </row>
    <row r="8" spans="1:14">
      <c r="A8" s="81" t="str">
        <f t="shared" si="0"/>
        <v>АЛКОМЕТ АД</v>
      </c>
      <c r="B8" s="81" t="str">
        <f t="shared" si="1"/>
        <v>837066358</v>
      </c>
      <c r="C8" s="317">
        <f t="shared" si="2"/>
        <v>43190</v>
      </c>
      <c r="D8" s="81" t="s">
        <v>43</v>
      </c>
      <c r="E8" s="81">
        <v>1</v>
      </c>
      <c r="F8" s="81" t="s">
        <v>42</v>
      </c>
      <c r="G8" s="81" t="s">
        <v>518</v>
      </c>
      <c r="H8" s="81">
        <f xml:space="preserve"> '1-Баланс'!C17</f>
        <v>82</v>
      </c>
    </row>
    <row r="9" spans="1:14">
      <c r="A9" s="81" t="str">
        <f t="shared" si="0"/>
        <v>АЛКОМЕТ АД</v>
      </c>
      <c r="B9" s="81" t="str">
        <f t="shared" si="1"/>
        <v>837066358</v>
      </c>
      <c r="C9" s="317">
        <f t="shared" si="2"/>
        <v>43190</v>
      </c>
      <c r="D9" s="81" t="s">
        <v>46</v>
      </c>
      <c r="E9" s="81">
        <v>1</v>
      </c>
      <c r="F9" s="81" t="s">
        <v>524</v>
      </c>
      <c r="G9" s="81" t="s">
        <v>518</v>
      </c>
      <c r="H9" s="81">
        <f xml:space="preserve"> '1-Баланс'!C18</f>
        <v>43815</v>
      </c>
    </row>
    <row r="10" spans="1:14">
      <c r="A10" s="81" t="str">
        <f t="shared" si="0"/>
        <v>АЛКОМЕТ АД</v>
      </c>
      <c r="B10" s="81" t="str">
        <f t="shared" si="1"/>
        <v>837066358</v>
      </c>
      <c r="C10" s="317">
        <f t="shared" si="2"/>
        <v>43190</v>
      </c>
      <c r="D10" s="81" t="s">
        <v>50</v>
      </c>
      <c r="E10" s="81">
        <v>1</v>
      </c>
      <c r="F10" s="81" t="s">
        <v>49</v>
      </c>
      <c r="G10" s="81" t="s">
        <v>518</v>
      </c>
      <c r="H10" s="81">
        <f xml:space="preserve"> '1-Баланс'!C19</f>
        <v>81</v>
      </c>
    </row>
    <row r="11" spans="1:14">
      <c r="A11" s="81" t="str">
        <f t="shared" si="0"/>
        <v>АЛКОМЕТ АД</v>
      </c>
      <c r="B11" s="81" t="str">
        <f t="shared" si="1"/>
        <v>837066358</v>
      </c>
      <c r="C11" s="317">
        <f t="shared" si="2"/>
        <v>43190</v>
      </c>
      <c r="D11" s="81" t="s">
        <v>53</v>
      </c>
      <c r="E11" s="81">
        <v>1</v>
      </c>
      <c r="F11" s="81" t="s">
        <v>21</v>
      </c>
      <c r="G11" s="81" t="s">
        <v>518</v>
      </c>
      <c r="H11" s="81">
        <f xml:space="preserve"> '1-Баланс'!C20</f>
        <v>160530</v>
      </c>
    </row>
    <row r="12" spans="1:14">
      <c r="A12" s="81" t="str">
        <f t="shared" si="0"/>
        <v>АЛКОМЕТ АД</v>
      </c>
      <c r="B12" s="81" t="str">
        <f t="shared" si="1"/>
        <v>837066358</v>
      </c>
      <c r="C12" s="317">
        <f t="shared" si="2"/>
        <v>43190</v>
      </c>
      <c r="D12" s="81" t="s">
        <v>57</v>
      </c>
      <c r="E12" s="81">
        <v>1</v>
      </c>
      <c r="F12" s="81" t="s">
        <v>56</v>
      </c>
      <c r="G12" s="81" t="s">
        <v>518</v>
      </c>
      <c r="H12" s="81">
        <f xml:space="preserve"> '1-Баланс'!C21</f>
        <v>3370</v>
      </c>
    </row>
    <row r="13" spans="1:14">
      <c r="A13" s="81" t="str">
        <f t="shared" si="0"/>
        <v>АЛКОМЕТ АД</v>
      </c>
      <c r="B13" s="81" t="str">
        <f t="shared" si="1"/>
        <v>837066358</v>
      </c>
      <c r="C13" s="317">
        <f t="shared" si="2"/>
        <v>43190</v>
      </c>
      <c r="D13" s="81" t="s">
        <v>61</v>
      </c>
      <c r="E13" s="81">
        <v>1</v>
      </c>
      <c r="F13" s="81" t="s">
        <v>60</v>
      </c>
      <c r="G13" s="81" t="s">
        <v>518</v>
      </c>
      <c r="H13" s="81">
        <f xml:space="preserve"> '1-Баланс'!C22</f>
        <v>0</v>
      </c>
    </row>
    <row r="14" spans="1:14">
      <c r="A14" s="81" t="str">
        <f t="shared" si="0"/>
        <v>АЛКОМЕТ АД</v>
      </c>
      <c r="B14" s="81" t="str">
        <f t="shared" si="1"/>
        <v>837066358</v>
      </c>
      <c r="C14" s="317">
        <f t="shared" si="2"/>
        <v>43190</v>
      </c>
      <c r="D14" s="81" t="s">
        <v>68</v>
      </c>
      <c r="E14" s="81">
        <v>1</v>
      </c>
      <c r="F14" s="81" t="s">
        <v>67</v>
      </c>
      <c r="G14" s="81" t="s">
        <v>518</v>
      </c>
      <c r="H14" s="81">
        <f xml:space="preserve"> '1-Баланс'!C24</f>
        <v>0</v>
      </c>
    </row>
    <row r="15" spans="1:14">
      <c r="A15" s="81" t="str">
        <f t="shared" si="0"/>
        <v>АЛКОМЕТ АД</v>
      </c>
      <c r="B15" s="81" t="str">
        <f t="shared" si="1"/>
        <v>837066358</v>
      </c>
      <c r="C15" s="317">
        <f t="shared" si="2"/>
        <v>43190</v>
      </c>
      <c r="D15" s="81" t="s">
        <v>72</v>
      </c>
      <c r="E15" s="81">
        <v>1</v>
      </c>
      <c r="F15" s="81" t="s">
        <v>71</v>
      </c>
      <c r="G15" s="81" t="s">
        <v>518</v>
      </c>
      <c r="H15" s="81">
        <f xml:space="preserve"> '1-Баланс'!C25</f>
        <v>9</v>
      </c>
    </row>
    <row r="16" spans="1:14">
      <c r="A16" s="81" t="str">
        <f t="shared" si="0"/>
        <v>АЛКОМЕТ АД</v>
      </c>
      <c r="B16" s="81" t="str">
        <f t="shared" si="1"/>
        <v>837066358</v>
      </c>
      <c r="C16" s="317">
        <f t="shared" si="2"/>
        <v>43190</v>
      </c>
      <c r="D16" s="81" t="s">
        <v>76</v>
      </c>
      <c r="E16" s="81">
        <v>1</v>
      </c>
      <c r="F16" s="81" t="s">
        <v>75</v>
      </c>
      <c r="G16" s="81" t="s">
        <v>518</v>
      </c>
      <c r="H16" s="81">
        <f xml:space="preserve"> '1-Баланс'!C26</f>
        <v>0</v>
      </c>
    </row>
    <row r="17" spans="1:8">
      <c r="A17" s="81" t="str">
        <f t="shared" si="0"/>
        <v>АЛКОМЕТ АД</v>
      </c>
      <c r="B17" s="81" t="str">
        <f t="shared" si="1"/>
        <v>837066358</v>
      </c>
      <c r="C17" s="317">
        <f t="shared" si="2"/>
        <v>43190</v>
      </c>
      <c r="D17" s="81" t="s">
        <v>80</v>
      </c>
      <c r="E17" s="81">
        <v>1</v>
      </c>
      <c r="F17" s="81" t="s">
        <v>79</v>
      </c>
      <c r="G17" s="81" t="s">
        <v>518</v>
      </c>
      <c r="H17" s="81">
        <f xml:space="preserve"> '1-Баланс'!C27</f>
        <v>26</v>
      </c>
    </row>
    <row r="18" spans="1:8">
      <c r="A18" s="81" t="str">
        <f t="shared" si="0"/>
        <v>АЛКОМЕТ АД</v>
      </c>
      <c r="B18" s="81" t="str">
        <f t="shared" si="1"/>
        <v>837066358</v>
      </c>
      <c r="C18" s="317">
        <f t="shared" si="2"/>
        <v>43190</v>
      </c>
      <c r="D18" s="81" t="s">
        <v>83</v>
      </c>
      <c r="E18" s="81">
        <v>1</v>
      </c>
      <c r="F18" s="81" t="s">
        <v>64</v>
      </c>
      <c r="G18" s="81" t="s">
        <v>518</v>
      </c>
      <c r="H18" s="81">
        <f xml:space="preserve"> '1-Баланс'!C28</f>
        <v>35</v>
      </c>
    </row>
    <row r="19" spans="1:8">
      <c r="A19" s="81" t="str">
        <f t="shared" si="0"/>
        <v>АЛКОМЕТ АД</v>
      </c>
      <c r="B19" s="81" t="str">
        <f t="shared" si="1"/>
        <v>837066358</v>
      </c>
      <c r="C19" s="317">
        <f t="shared" si="2"/>
        <v>43190</v>
      </c>
      <c r="D19" s="81" t="s">
        <v>92</v>
      </c>
      <c r="E19" s="81">
        <v>1</v>
      </c>
      <c r="F19" s="81" t="s">
        <v>91</v>
      </c>
      <c r="G19" s="81" t="s">
        <v>518</v>
      </c>
      <c r="H19" s="81">
        <f xml:space="preserve"> '1-Баланс'!C31</f>
        <v>0</v>
      </c>
    </row>
    <row r="20" spans="1:8">
      <c r="A20" s="81" t="str">
        <f t="shared" si="0"/>
        <v>АЛКОМЕТ АД</v>
      </c>
      <c r="B20" s="81" t="str">
        <f t="shared" si="1"/>
        <v>837066358</v>
      </c>
      <c r="C20" s="317">
        <f t="shared" si="2"/>
        <v>43190</v>
      </c>
      <c r="D20" s="81" t="s">
        <v>96</v>
      </c>
      <c r="E20" s="81">
        <v>1</v>
      </c>
      <c r="F20" s="81" t="s">
        <v>95</v>
      </c>
      <c r="G20" s="81" t="s">
        <v>518</v>
      </c>
      <c r="H20" s="81">
        <f xml:space="preserve"> '1-Баланс'!C32</f>
        <v>0</v>
      </c>
    </row>
    <row r="21" spans="1:8">
      <c r="A21" s="81" t="str">
        <f t="shared" si="0"/>
        <v>АЛКОМЕТ АД</v>
      </c>
      <c r="B21" s="81" t="str">
        <f t="shared" si="1"/>
        <v>837066358</v>
      </c>
      <c r="C21" s="317">
        <f t="shared" si="2"/>
        <v>43190</v>
      </c>
      <c r="D21" s="81" t="s">
        <v>100</v>
      </c>
      <c r="E21" s="81">
        <v>1</v>
      </c>
      <c r="F21" s="81" t="s">
        <v>88</v>
      </c>
      <c r="G21" s="81" t="s">
        <v>518</v>
      </c>
      <c r="H21" s="81">
        <f xml:space="preserve"> '1-Баланс'!C33</f>
        <v>0</v>
      </c>
    </row>
    <row r="22" spans="1:8">
      <c r="A22" s="81" t="str">
        <f t="shared" si="0"/>
        <v>АЛКОМЕТ АД</v>
      </c>
      <c r="B22" s="81" t="str">
        <f t="shared" si="1"/>
        <v>837066358</v>
      </c>
      <c r="C22" s="317">
        <f t="shared" si="2"/>
        <v>43190</v>
      </c>
      <c r="D22" s="81" t="s">
        <v>107</v>
      </c>
      <c r="E22" s="81">
        <v>1</v>
      </c>
      <c r="F22" s="81" t="s">
        <v>106</v>
      </c>
      <c r="G22" s="81" t="s">
        <v>518</v>
      </c>
      <c r="H22" s="81">
        <f xml:space="preserve"> '1-Баланс'!C35</f>
        <v>1</v>
      </c>
    </row>
    <row r="23" spans="1:8">
      <c r="A23" s="81" t="str">
        <f t="shared" si="0"/>
        <v>АЛКОМЕТ АД</v>
      </c>
      <c r="B23" s="81" t="str">
        <f t="shared" si="1"/>
        <v>837066358</v>
      </c>
      <c r="C23" s="317">
        <f t="shared" si="2"/>
        <v>43190</v>
      </c>
      <c r="D23" s="81" t="s">
        <v>109</v>
      </c>
      <c r="E23" s="81">
        <v>1</v>
      </c>
      <c r="F23" s="81" t="s">
        <v>108</v>
      </c>
      <c r="G23" s="81" t="s">
        <v>518</v>
      </c>
      <c r="H23" s="81">
        <f xml:space="preserve"> '1-Баланс'!C36</f>
        <v>0</v>
      </c>
    </row>
    <row r="24" spans="1:8">
      <c r="A24" s="81" t="str">
        <f t="shared" si="0"/>
        <v>АЛКОМЕТ АД</v>
      </c>
      <c r="B24" s="81" t="str">
        <f t="shared" si="1"/>
        <v>837066358</v>
      </c>
      <c r="C24" s="317">
        <f t="shared" si="2"/>
        <v>43190</v>
      </c>
      <c r="D24" s="81" t="s">
        <v>111</v>
      </c>
      <c r="E24" s="81">
        <v>1</v>
      </c>
      <c r="F24" s="81" t="s">
        <v>110</v>
      </c>
      <c r="G24" s="81" t="s">
        <v>518</v>
      </c>
      <c r="H24" s="81">
        <f xml:space="preserve"> '1-Баланс'!C37</f>
        <v>1</v>
      </c>
    </row>
    <row r="25" spans="1:8">
      <c r="A25" s="81" t="str">
        <f t="shared" si="0"/>
        <v>АЛКОМЕТ АД</v>
      </c>
      <c r="B25" s="81" t="str">
        <f t="shared" si="1"/>
        <v>837066358</v>
      </c>
      <c r="C25" s="317">
        <f t="shared" si="2"/>
        <v>43190</v>
      </c>
      <c r="D25" s="81" t="s">
        <v>114</v>
      </c>
      <c r="E25" s="81">
        <v>1</v>
      </c>
      <c r="F25" s="81" t="s">
        <v>113</v>
      </c>
      <c r="G25" s="81" t="s">
        <v>518</v>
      </c>
      <c r="H25" s="81">
        <f xml:space="preserve"> '1-Баланс'!C38</f>
        <v>0</v>
      </c>
    </row>
    <row r="26" spans="1:8">
      <c r="A26" s="81" t="str">
        <f t="shared" si="0"/>
        <v>АЛКОМЕТ АД</v>
      </c>
      <c r="B26" s="81" t="str">
        <f t="shared" si="1"/>
        <v>837066358</v>
      </c>
      <c r="C26" s="317">
        <f t="shared" si="2"/>
        <v>43190</v>
      </c>
      <c r="D26" s="81" t="s">
        <v>116</v>
      </c>
      <c r="E26" s="81">
        <v>1</v>
      </c>
      <c r="F26" s="81" t="s">
        <v>115</v>
      </c>
      <c r="G26" s="81" t="s">
        <v>518</v>
      </c>
      <c r="H26" s="81">
        <f xml:space="preserve"> '1-Баланс'!C39</f>
        <v>0</v>
      </c>
    </row>
    <row r="27" spans="1:8">
      <c r="A27" s="81" t="str">
        <f t="shared" si="0"/>
        <v>АЛКОМЕТ АД</v>
      </c>
      <c r="B27" s="81" t="str">
        <f t="shared" si="1"/>
        <v>837066358</v>
      </c>
      <c r="C27" s="317">
        <f t="shared" si="2"/>
        <v>43190</v>
      </c>
      <c r="D27" s="81" t="s">
        <v>118</v>
      </c>
      <c r="E27" s="81">
        <v>1</v>
      </c>
      <c r="F27" s="81" t="s">
        <v>117</v>
      </c>
      <c r="G27" s="81" t="s">
        <v>518</v>
      </c>
      <c r="H27" s="81">
        <f xml:space="preserve"> '1-Баланс'!C40</f>
        <v>0</v>
      </c>
    </row>
    <row r="28" spans="1:8">
      <c r="A28" s="81" t="str">
        <f t="shared" si="0"/>
        <v>АЛКОМЕТ АД</v>
      </c>
      <c r="B28" s="81" t="str">
        <f t="shared" si="1"/>
        <v>837066358</v>
      </c>
      <c r="C28" s="317">
        <f t="shared" si="2"/>
        <v>43190</v>
      </c>
      <c r="D28" s="81" t="s">
        <v>122</v>
      </c>
      <c r="E28" s="81">
        <v>1</v>
      </c>
      <c r="F28" s="81" t="s">
        <v>121</v>
      </c>
      <c r="G28" s="81" t="s">
        <v>518</v>
      </c>
      <c r="H28" s="81">
        <f xml:space="preserve"> '1-Баланс'!C41</f>
        <v>0</v>
      </c>
    </row>
    <row r="29" spans="1:8">
      <c r="A29" s="81" t="str">
        <f t="shared" si="0"/>
        <v>АЛКОМЕТ АД</v>
      </c>
      <c r="B29" s="81" t="str">
        <f t="shared" si="1"/>
        <v>837066358</v>
      </c>
      <c r="C29" s="317">
        <f t="shared" si="2"/>
        <v>43190</v>
      </c>
      <c r="D29" s="81" t="s">
        <v>124</v>
      </c>
      <c r="E29" s="81">
        <v>1</v>
      </c>
      <c r="F29" s="81" t="s">
        <v>123</v>
      </c>
      <c r="G29" s="81" t="s">
        <v>518</v>
      </c>
      <c r="H29" s="81">
        <f xml:space="preserve"> '1-Баланс'!C42</f>
        <v>0</v>
      </c>
    </row>
    <row r="30" spans="1:8">
      <c r="A30" s="81" t="str">
        <f t="shared" si="0"/>
        <v>АЛКОМЕТ АД</v>
      </c>
      <c r="B30" s="81" t="str">
        <f t="shared" si="1"/>
        <v>837066358</v>
      </c>
      <c r="C30" s="317">
        <f t="shared" si="2"/>
        <v>43190</v>
      </c>
      <c r="D30" s="81" t="s">
        <v>127</v>
      </c>
      <c r="E30" s="81">
        <v>1</v>
      </c>
      <c r="F30" s="81" t="s">
        <v>126</v>
      </c>
      <c r="G30" s="81" t="s">
        <v>518</v>
      </c>
      <c r="H30" s="81">
        <f xml:space="preserve"> '1-Баланс'!C43</f>
        <v>0</v>
      </c>
    </row>
    <row r="31" spans="1:8">
      <c r="A31" s="81" t="str">
        <f t="shared" si="0"/>
        <v>АЛКОМЕТ АД</v>
      </c>
      <c r="B31" s="81" t="str">
        <f t="shared" si="1"/>
        <v>837066358</v>
      </c>
      <c r="C31" s="317">
        <f t="shared" si="2"/>
        <v>43190</v>
      </c>
      <c r="D31" s="81" t="s">
        <v>130</v>
      </c>
      <c r="E31" s="81">
        <v>1</v>
      </c>
      <c r="F31" s="81" t="s">
        <v>129</v>
      </c>
      <c r="G31" s="81" t="s">
        <v>518</v>
      </c>
      <c r="H31" s="81">
        <f xml:space="preserve"> '1-Баланс'!C44</f>
        <v>0</v>
      </c>
    </row>
    <row r="32" spans="1:8">
      <c r="A32" s="81" t="str">
        <f t="shared" si="0"/>
        <v>АЛКОМЕТ АД</v>
      </c>
      <c r="B32" s="81" t="str">
        <f t="shared" si="1"/>
        <v>837066358</v>
      </c>
      <c r="C32" s="317">
        <f t="shared" si="2"/>
        <v>43190</v>
      </c>
      <c r="D32" s="81" t="s">
        <v>134</v>
      </c>
      <c r="E32" s="81">
        <v>1</v>
      </c>
      <c r="F32" s="81" t="s">
        <v>133</v>
      </c>
      <c r="G32" s="81" t="s">
        <v>518</v>
      </c>
      <c r="H32" s="81">
        <f xml:space="preserve"> '1-Баланс'!C45</f>
        <v>0</v>
      </c>
    </row>
    <row r="33" spans="1:8">
      <c r="A33" s="81" t="str">
        <f t="shared" si="0"/>
        <v>АЛКОМЕТ АД</v>
      </c>
      <c r="B33" s="81" t="str">
        <f t="shared" si="1"/>
        <v>837066358</v>
      </c>
      <c r="C33" s="317">
        <f t="shared" si="2"/>
        <v>43190</v>
      </c>
      <c r="D33" s="81" t="s">
        <v>138</v>
      </c>
      <c r="E33" s="81">
        <v>1</v>
      </c>
      <c r="F33" s="81" t="s">
        <v>137</v>
      </c>
      <c r="G33" s="81" t="s">
        <v>518</v>
      </c>
      <c r="H33" s="81">
        <f xml:space="preserve"> '1-Баланс'!C46</f>
        <v>1</v>
      </c>
    </row>
    <row r="34" spans="1:8">
      <c r="A34" s="81" t="str">
        <f t="shared" si="0"/>
        <v>АЛКОМЕТ АД</v>
      </c>
      <c r="B34" s="81" t="str">
        <f t="shared" si="1"/>
        <v>837066358</v>
      </c>
      <c r="C34" s="317">
        <f t="shared" si="2"/>
        <v>43190</v>
      </c>
      <c r="D34" s="81" t="s">
        <v>145</v>
      </c>
      <c r="E34" s="81">
        <v>1</v>
      </c>
      <c r="F34" s="81" t="s">
        <v>144</v>
      </c>
      <c r="G34" s="81" t="s">
        <v>518</v>
      </c>
      <c r="H34" s="81">
        <f xml:space="preserve"> '1-Баланс'!C48</f>
        <v>2841</v>
      </c>
    </row>
    <row r="35" spans="1:8">
      <c r="A35" s="81" t="str">
        <f t="shared" ref="A35:A66" si="3">pdeName</f>
        <v>АЛКОМЕТ АД</v>
      </c>
      <c r="B35" s="81" t="str">
        <f t="shared" ref="B35:B66" si="4">pdeBulstat</f>
        <v>837066358</v>
      </c>
      <c r="C35" s="317">
        <f t="shared" ref="C35:C66" si="5">endDate</f>
        <v>43190</v>
      </c>
      <c r="D35" s="81" t="s">
        <v>149</v>
      </c>
      <c r="E35" s="81">
        <v>1</v>
      </c>
      <c r="F35" s="81" t="s">
        <v>148</v>
      </c>
      <c r="G35" s="81" t="s">
        <v>518</v>
      </c>
      <c r="H35" s="81">
        <f xml:space="preserve"> '1-Баланс'!C49</f>
        <v>0</v>
      </c>
    </row>
    <row r="36" spans="1:8">
      <c r="A36" s="81" t="str">
        <f t="shared" si="3"/>
        <v>АЛКОМЕТ АД</v>
      </c>
      <c r="B36" s="81" t="str">
        <f t="shared" si="4"/>
        <v>837066358</v>
      </c>
      <c r="C36" s="317">
        <f t="shared" si="5"/>
        <v>43190</v>
      </c>
      <c r="D36" s="81" t="s">
        <v>153</v>
      </c>
      <c r="E36" s="81">
        <v>1</v>
      </c>
      <c r="F36" s="81" t="s">
        <v>152</v>
      </c>
      <c r="G36" s="81" t="s">
        <v>518</v>
      </c>
      <c r="H36" s="81">
        <f xml:space="preserve"> '1-Баланс'!C50</f>
        <v>0</v>
      </c>
    </row>
    <row r="37" spans="1:8">
      <c r="A37" s="81" t="str">
        <f t="shared" si="3"/>
        <v>АЛКОМЕТ АД</v>
      </c>
      <c r="B37" s="81" t="str">
        <f t="shared" si="4"/>
        <v>837066358</v>
      </c>
      <c r="C37" s="317">
        <f t="shared" si="5"/>
        <v>43190</v>
      </c>
      <c r="D37" s="81" t="s">
        <v>155</v>
      </c>
      <c r="E37" s="81">
        <v>1</v>
      </c>
      <c r="F37" s="81" t="s">
        <v>79</v>
      </c>
      <c r="G37" s="81" t="s">
        <v>518</v>
      </c>
      <c r="H37" s="81">
        <f xml:space="preserve"> '1-Баланс'!C51</f>
        <v>0</v>
      </c>
    </row>
    <row r="38" spans="1:8">
      <c r="A38" s="81" t="str">
        <f t="shared" si="3"/>
        <v>АЛКОМЕТ АД</v>
      </c>
      <c r="B38" s="81" t="str">
        <f t="shared" si="4"/>
        <v>837066358</v>
      </c>
      <c r="C38" s="317">
        <f t="shared" si="5"/>
        <v>43190</v>
      </c>
      <c r="D38" s="81" t="s">
        <v>157</v>
      </c>
      <c r="E38" s="81">
        <v>1</v>
      </c>
      <c r="F38" s="81" t="s">
        <v>103</v>
      </c>
      <c r="G38" s="81" t="s">
        <v>518</v>
      </c>
      <c r="H38" s="81">
        <f xml:space="preserve"> '1-Баланс'!C52</f>
        <v>2841</v>
      </c>
    </row>
    <row r="39" spans="1:8">
      <c r="A39" s="81" t="str">
        <f t="shared" si="3"/>
        <v>АЛКОМЕТ АД</v>
      </c>
      <c r="B39" s="81" t="str">
        <f t="shared" si="4"/>
        <v>837066358</v>
      </c>
      <c r="C39" s="317">
        <f t="shared" si="5"/>
        <v>43190</v>
      </c>
      <c r="D39" s="81" t="s">
        <v>163</v>
      </c>
      <c r="E39" s="81">
        <v>1</v>
      </c>
      <c r="F39" s="81" t="s">
        <v>162</v>
      </c>
      <c r="G39" s="81" t="s">
        <v>518</v>
      </c>
      <c r="H39" s="81">
        <f xml:space="preserve"> '1-Баланс'!C54</f>
        <v>0</v>
      </c>
    </row>
    <row r="40" spans="1:8">
      <c r="A40" s="81" t="str">
        <f t="shared" si="3"/>
        <v>АЛКОМЕТ АД</v>
      </c>
      <c r="B40" s="81" t="str">
        <f t="shared" si="4"/>
        <v>837066358</v>
      </c>
      <c r="C40" s="317">
        <f t="shared" si="5"/>
        <v>43190</v>
      </c>
      <c r="D40" s="81" t="s">
        <v>167</v>
      </c>
      <c r="E40" s="81">
        <v>1</v>
      </c>
      <c r="F40" s="81" t="s">
        <v>166</v>
      </c>
      <c r="G40" s="81" t="s">
        <v>518</v>
      </c>
      <c r="H40" s="81">
        <f xml:space="preserve"> '1-Баланс'!C55</f>
        <v>269</v>
      </c>
    </row>
    <row r="41" spans="1:8">
      <c r="A41" s="81" t="str">
        <f t="shared" si="3"/>
        <v>АЛКОМЕТ АД</v>
      </c>
      <c r="B41" s="81" t="str">
        <f t="shared" si="4"/>
        <v>837066358</v>
      </c>
      <c r="C41" s="317">
        <f t="shared" si="5"/>
        <v>43190</v>
      </c>
      <c r="D41" s="81" t="s">
        <v>171</v>
      </c>
      <c r="E41" s="81">
        <v>1</v>
      </c>
      <c r="F41" s="81" t="s">
        <v>19</v>
      </c>
      <c r="G41" s="81" t="s">
        <v>518</v>
      </c>
      <c r="H41" s="81">
        <f xml:space="preserve"> '1-Баланс'!C56</f>
        <v>167046</v>
      </c>
    </row>
    <row r="42" spans="1:8">
      <c r="A42" s="81" t="str">
        <f t="shared" si="3"/>
        <v>АЛКОМЕТ АД</v>
      </c>
      <c r="B42" s="81" t="str">
        <f t="shared" si="4"/>
        <v>837066358</v>
      </c>
      <c r="C42" s="317">
        <f t="shared" si="5"/>
        <v>43190</v>
      </c>
      <c r="D42" s="81" t="s">
        <v>177</v>
      </c>
      <c r="E42" s="81">
        <v>1</v>
      </c>
      <c r="F42" s="81" t="s">
        <v>176</v>
      </c>
      <c r="G42" s="81" t="s">
        <v>518</v>
      </c>
      <c r="H42" s="81">
        <f xml:space="preserve"> '1-Баланс'!C59</f>
        <v>18774</v>
      </c>
    </row>
    <row r="43" spans="1:8">
      <c r="A43" s="81" t="str">
        <f t="shared" si="3"/>
        <v>АЛКОМЕТ АД</v>
      </c>
      <c r="B43" s="81" t="str">
        <f t="shared" si="4"/>
        <v>837066358</v>
      </c>
      <c r="C43" s="317">
        <f t="shared" si="5"/>
        <v>43190</v>
      </c>
      <c r="D43" s="81" t="s">
        <v>179</v>
      </c>
      <c r="E43" s="81">
        <v>1</v>
      </c>
      <c r="F43" s="81" t="s">
        <v>178</v>
      </c>
      <c r="G43" s="81" t="s">
        <v>518</v>
      </c>
      <c r="H43" s="81">
        <f xml:space="preserve"> '1-Баланс'!C60</f>
        <v>10839</v>
      </c>
    </row>
    <row r="44" spans="1:8">
      <c r="A44" s="81" t="str">
        <f t="shared" si="3"/>
        <v>АЛКОМЕТ АД</v>
      </c>
      <c r="B44" s="81" t="str">
        <f t="shared" si="4"/>
        <v>837066358</v>
      </c>
      <c r="C44" s="317">
        <f t="shared" si="5"/>
        <v>43190</v>
      </c>
      <c r="D44" s="81" t="s">
        <v>183</v>
      </c>
      <c r="E44" s="81">
        <v>1</v>
      </c>
      <c r="F44" s="81" t="s">
        <v>182</v>
      </c>
      <c r="G44" s="81" t="s">
        <v>518</v>
      </c>
      <c r="H44" s="81">
        <f xml:space="preserve"> '1-Баланс'!C61</f>
        <v>0</v>
      </c>
    </row>
    <row r="45" spans="1:8">
      <c r="A45" s="81" t="str">
        <f t="shared" si="3"/>
        <v>АЛКОМЕТ АД</v>
      </c>
      <c r="B45" s="81" t="str">
        <f t="shared" si="4"/>
        <v>837066358</v>
      </c>
      <c r="C45" s="317">
        <f t="shared" si="5"/>
        <v>43190</v>
      </c>
      <c r="D45" s="81" t="s">
        <v>187</v>
      </c>
      <c r="E45" s="81">
        <v>1</v>
      </c>
      <c r="F45" s="81" t="s">
        <v>186</v>
      </c>
      <c r="G45" s="81" t="s">
        <v>518</v>
      </c>
      <c r="H45" s="81">
        <f xml:space="preserve"> '1-Баланс'!C62</f>
        <v>27542</v>
      </c>
    </row>
    <row r="46" spans="1:8">
      <c r="A46" s="81" t="str">
        <f t="shared" si="3"/>
        <v>АЛКОМЕТ АД</v>
      </c>
      <c r="B46" s="81" t="str">
        <f t="shared" si="4"/>
        <v>837066358</v>
      </c>
      <c r="C46" s="317">
        <f t="shared" si="5"/>
        <v>43190</v>
      </c>
      <c r="D46" s="81" t="s">
        <v>191</v>
      </c>
      <c r="E46" s="81">
        <v>1</v>
      </c>
      <c r="F46" s="81" t="s">
        <v>190</v>
      </c>
      <c r="G46" s="81" t="s">
        <v>518</v>
      </c>
      <c r="H46" s="81">
        <f xml:space="preserve"> '1-Баланс'!C63</f>
        <v>0</v>
      </c>
    </row>
    <row r="47" spans="1:8">
      <c r="A47" s="81" t="str">
        <f t="shared" si="3"/>
        <v>АЛКОМЕТ АД</v>
      </c>
      <c r="B47" s="81" t="str">
        <f t="shared" si="4"/>
        <v>837066358</v>
      </c>
      <c r="C47" s="317">
        <f t="shared" si="5"/>
        <v>43190</v>
      </c>
      <c r="D47" s="81" t="s">
        <v>195</v>
      </c>
      <c r="E47" s="81">
        <v>1</v>
      </c>
      <c r="F47" s="81" t="s">
        <v>194</v>
      </c>
      <c r="G47" s="81" t="s">
        <v>518</v>
      </c>
      <c r="H47" s="81">
        <f xml:space="preserve"> '1-Баланс'!C64</f>
        <v>0</v>
      </c>
    </row>
    <row r="48" spans="1:8">
      <c r="A48" s="81" t="str">
        <f t="shared" si="3"/>
        <v>АЛКОМЕТ АД</v>
      </c>
      <c r="B48" s="81" t="str">
        <f t="shared" si="4"/>
        <v>837066358</v>
      </c>
      <c r="C48" s="317">
        <f t="shared" si="5"/>
        <v>43190</v>
      </c>
      <c r="D48" s="81" t="s">
        <v>198</v>
      </c>
      <c r="E48" s="81">
        <v>1</v>
      </c>
      <c r="F48" s="81" t="s">
        <v>174</v>
      </c>
      <c r="G48" s="81" t="s">
        <v>518</v>
      </c>
      <c r="H48" s="81">
        <f xml:space="preserve"> '1-Баланс'!C65</f>
        <v>57155</v>
      </c>
    </row>
    <row r="49" spans="1:8">
      <c r="A49" s="81" t="str">
        <f t="shared" si="3"/>
        <v>АЛКОМЕТ АД</v>
      </c>
      <c r="B49" s="81" t="str">
        <f t="shared" si="4"/>
        <v>837066358</v>
      </c>
      <c r="C49" s="317">
        <f t="shared" si="5"/>
        <v>43190</v>
      </c>
      <c r="D49" s="81" t="s">
        <v>207</v>
      </c>
      <c r="E49" s="81">
        <v>1</v>
      </c>
      <c r="F49" s="81" t="s">
        <v>206</v>
      </c>
      <c r="G49" s="81" t="s">
        <v>518</v>
      </c>
      <c r="H49" s="81">
        <f xml:space="preserve"> '1-Баланс'!C68</f>
        <v>0</v>
      </c>
    </row>
    <row r="50" spans="1:8">
      <c r="A50" s="81" t="str">
        <f t="shared" si="3"/>
        <v>АЛКОМЕТ АД</v>
      </c>
      <c r="B50" s="81" t="str">
        <f t="shared" si="4"/>
        <v>837066358</v>
      </c>
      <c r="C50" s="317">
        <f t="shared" si="5"/>
        <v>43190</v>
      </c>
      <c r="D50" s="81" t="s">
        <v>211</v>
      </c>
      <c r="E50" s="81">
        <v>1</v>
      </c>
      <c r="F50" s="81" t="s">
        <v>210</v>
      </c>
      <c r="G50" s="81" t="s">
        <v>518</v>
      </c>
      <c r="H50" s="81">
        <f xml:space="preserve"> '1-Баланс'!C69</f>
        <v>60594</v>
      </c>
    </row>
    <row r="51" spans="1:8">
      <c r="A51" s="81" t="str">
        <f t="shared" si="3"/>
        <v>АЛКОМЕТ АД</v>
      </c>
      <c r="B51" s="81" t="str">
        <f t="shared" si="4"/>
        <v>837066358</v>
      </c>
      <c r="C51" s="317">
        <f t="shared" si="5"/>
        <v>43190</v>
      </c>
      <c r="D51" s="81" t="s">
        <v>215</v>
      </c>
      <c r="E51" s="81">
        <v>1</v>
      </c>
      <c r="F51" s="81" t="s">
        <v>214</v>
      </c>
      <c r="G51" s="81" t="s">
        <v>518</v>
      </c>
      <c r="H51" s="81">
        <f xml:space="preserve"> '1-Баланс'!C70</f>
        <v>4160</v>
      </c>
    </row>
    <row r="52" spans="1:8">
      <c r="A52" s="81" t="str">
        <f t="shared" si="3"/>
        <v>АЛКОМЕТ АД</v>
      </c>
      <c r="B52" s="81" t="str">
        <f t="shared" si="4"/>
        <v>837066358</v>
      </c>
      <c r="C52" s="317">
        <f t="shared" si="5"/>
        <v>43190</v>
      </c>
      <c r="D52" s="81" t="s">
        <v>218</v>
      </c>
      <c r="E52" s="81">
        <v>1</v>
      </c>
      <c r="F52" s="81" t="s">
        <v>217</v>
      </c>
      <c r="G52" s="81" t="s">
        <v>518</v>
      </c>
      <c r="H52" s="81">
        <f xml:space="preserve"> '1-Баланс'!C71</f>
        <v>0</v>
      </c>
    </row>
    <row r="53" spans="1:8">
      <c r="A53" s="81" t="str">
        <f t="shared" si="3"/>
        <v>АЛКОМЕТ АД</v>
      </c>
      <c r="B53" s="81" t="str">
        <f t="shared" si="4"/>
        <v>837066358</v>
      </c>
      <c r="C53" s="317">
        <f t="shared" si="5"/>
        <v>43190</v>
      </c>
      <c r="D53" s="81" t="s">
        <v>222</v>
      </c>
      <c r="E53" s="81">
        <v>1</v>
      </c>
      <c r="F53" s="81" t="s">
        <v>221</v>
      </c>
      <c r="G53" s="81" t="s">
        <v>518</v>
      </c>
      <c r="H53" s="81">
        <f xml:space="preserve"> '1-Баланс'!C72</f>
        <v>0</v>
      </c>
    </row>
    <row r="54" spans="1:8">
      <c r="A54" s="81" t="str">
        <f t="shared" si="3"/>
        <v>АЛКОМЕТ АД</v>
      </c>
      <c r="B54" s="81" t="str">
        <f t="shared" si="4"/>
        <v>837066358</v>
      </c>
      <c r="C54" s="317">
        <f t="shared" si="5"/>
        <v>43190</v>
      </c>
      <c r="D54" s="81" t="s">
        <v>225</v>
      </c>
      <c r="E54" s="81">
        <v>1</v>
      </c>
      <c r="F54" s="81" t="s">
        <v>224</v>
      </c>
      <c r="G54" s="81" t="s">
        <v>518</v>
      </c>
      <c r="H54" s="81">
        <f xml:space="preserve"> '1-Баланс'!C73</f>
        <v>9643</v>
      </c>
    </row>
    <row r="55" spans="1:8">
      <c r="A55" s="81" t="str">
        <f t="shared" si="3"/>
        <v>АЛКОМЕТ АД</v>
      </c>
      <c r="B55" s="81" t="str">
        <f t="shared" si="4"/>
        <v>837066358</v>
      </c>
      <c r="C55" s="317">
        <f t="shared" si="5"/>
        <v>43190</v>
      </c>
      <c r="D55" s="81" t="s">
        <v>227</v>
      </c>
      <c r="E55" s="81">
        <v>1</v>
      </c>
      <c r="F55" s="81" t="s">
        <v>226</v>
      </c>
      <c r="G55" s="81" t="s">
        <v>518</v>
      </c>
      <c r="H55" s="81">
        <f xml:space="preserve"> '1-Баланс'!C74</f>
        <v>0</v>
      </c>
    </row>
    <row r="56" spans="1:8">
      <c r="A56" s="81" t="str">
        <f t="shared" si="3"/>
        <v>АЛКОМЕТ АД</v>
      </c>
      <c r="B56" s="81" t="str">
        <f t="shared" si="4"/>
        <v>837066358</v>
      </c>
      <c r="C56" s="317">
        <f t="shared" si="5"/>
        <v>43190</v>
      </c>
      <c r="D56" s="81" t="s">
        <v>229</v>
      </c>
      <c r="E56" s="81">
        <v>1</v>
      </c>
      <c r="F56" s="81" t="s">
        <v>228</v>
      </c>
      <c r="G56" s="81" t="s">
        <v>518</v>
      </c>
      <c r="H56" s="81">
        <f xml:space="preserve"> '1-Баланс'!C75</f>
        <v>186</v>
      </c>
    </row>
    <row r="57" spans="1:8">
      <c r="A57" s="81" t="str">
        <f t="shared" si="3"/>
        <v>АЛКОМЕТ АД</v>
      </c>
      <c r="B57" s="81" t="str">
        <f t="shared" si="4"/>
        <v>837066358</v>
      </c>
      <c r="C57" s="317">
        <f t="shared" si="5"/>
        <v>43190</v>
      </c>
      <c r="D57" s="81" t="s">
        <v>232</v>
      </c>
      <c r="E57" s="81">
        <v>1</v>
      </c>
      <c r="F57" s="81" t="s">
        <v>203</v>
      </c>
      <c r="G57" s="81" t="s">
        <v>518</v>
      </c>
      <c r="H57" s="81">
        <f xml:space="preserve"> '1-Баланс'!C76</f>
        <v>74583</v>
      </c>
    </row>
    <row r="58" spans="1:8">
      <c r="A58" s="81" t="str">
        <f t="shared" si="3"/>
        <v>АЛКОМЕТ АД</v>
      </c>
      <c r="B58" s="81" t="str">
        <f t="shared" si="4"/>
        <v>837066358</v>
      </c>
      <c r="C58" s="317">
        <f t="shared" si="5"/>
        <v>43190</v>
      </c>
      <c r="D58" s="81" t="s">
        <v>238</v>
      </c>
      <c r="E58" s="81">
        <v>1</v>
      </c>
      <c r="F58" s="81" t="s">
        <v>237</v>
      </c>
      <c r="G58" s="81" t="s">
        <v>518</v>
      </c>
      <c r="H58" s="81">
        <f xml:space="preserve"> '1-Баланс'!C79</f>
        <v>0</v>
      </c>
    </row>
    <row r="59" spans="1:8">
      <c r="A59" s="81" t="str">
        <f t="shared" si="3"/>
        <v>АЛКОМЕТ АД</v>
      </c>
      <c r="B59" s="81" t="str">
        <f t="shared" si="4"/>
        <v>837066358</v>
      </c>
      <c r="C59" s="317">
        <f t="shared" si="5"/>
        <v>43190</v>
      </c>
      <c r="D59" s="81" t="s">
        <v>240</v>
      </c>
      <c r="E59" s="81">
        <v>1</v>
      </c>
      <c r="F59" s="81" t="s">
        <v>239</v>
      </c>
      <c r="G59" s="81" t="s">
        <v>518</v>
      </c>
      <c r="H59" s="81">
        <f xml:space="preserve"> '1-Баланс'!C80</f>
        <v>0</v>
      </c>
    </row>
    <row r="60" spans="1:8">
      <c r="A60" s="81" t="str">
        <f t="shared" si="3"/>
        <v>АЛКОМЕТ АД</v>
      </c>
      <c r="B60" s="81" t="str">
        <f t="shared" si="4"/>
        <v>837066358</v>
      </c>
      <c r="C60" s="317">
        <f t="shared" si="5"/>
        <v>43190</v>
      </c>
      <c r="D60" s="81" t="s">
        <v>243</v>
      </c>
      <c r="E60" s="81">
        <v>1</v>
      </c>
      <c r="F60" s="81" t="s">
        <v>242</v>
      </c>
      <c r="G60" s="81" t="s">
        <v>518</v>
      </c>
      <c r="H60" s="81">
        <f xml:space="preserve"> '1-Баланс'!C81</f>
        <v>0</v>
      </c>
    </row>
    <row r="61" spans="1:8">
      <c r="A61" s="81" t="str">
        <f t="shared" si="3"/>
        <v>АЛКОМЕТ АД</v>
      </c>
      <c r="B61" s="81" t="str">
        <f t="shared" si="4"/>
        <v>837066358</v>
      </c>
      <c r="C61" s="317">
        <f t="shared" si="5"/>
        <v>43190</v>
      </c>
      <c r="D61" s="81" t="s">
        <v>245</v>
      </c>
      <c r="E61" s="81">
        <v>1</v>
      </c>
      <c r="F61" s="81" t="s">
        <v>244</v>
      </c>
      <c r="G61" s="81" t="s">
        <v>518</v>
      </c>
      <c r="H61" s="81">
        <f xml:space="preserve"> '1-Баланс'!C82</f>
        <v>0</v>
      </c>
    </row>
    <row r="62" spans="1:8">
      <c r="A62" s="81" t="str">
        <f t="shared" si="3"/>
        <v>АЛКОМЕТ АД</v>
      </c>
      <c r="B62" s="81" t="str">
        <f t="shared" si="4"/>
        <v>837066358</v>
      </c>
      <c r="C62" s="317">
        <f t="shared" si="5"/>
        <v>43190</v>
      </c>
      <c r="D62" s="81" t="s">
        <v>247</v>
      </c>
      <c r="E62" s="81">
        <v>1</v>
      </c>
      <c r="F62" s="81" t="s">
        <v>246</v>
      </c>
      <c r="G62" s="81" t="s">
        <v>518</v>
      </c>
      <c r="H62" s="81">
        <f xml:space="preserve"> '1-Баланс'!C83</f>
        <v>0</v>
      </c>
    </row>
    <row r="63" spans="1:8">
      <c r="A63" s="81" t="str">
        <f t="shared" si="3"/>
        <v>АЛКОМЕТ АД</v>
      </c>
      <c r="B63" s="81" t="str">
        <f t="shared" si="4"/>
        <v>837066358</v>
      </c>
      <c r="C63" s="317">
        <f t="shared" si="5"/>
        <v>43190</v>
      </c>
      <c r="D63" s="81" t="s">
        <v>248</v>
      </c>
      <c r="E63" s="81">
        <v>1</v>
      </c>
      <c r="F63" s="81" t="s">
        <v>133</v>
      </c>
      <c r="G63" s="81" t="s">
        <v>518</v>
      </c>
      <c r="H63" s="81">
        <f xml:space="preserve"> '1-Баланс'!C84</f>
        <v>0</v>
      </c>
    </row>
    <row r="64" spans="1:8">
      <c r="A64" s="81" t="str">
        <f t="shared" si="3"/>
        <v>АЛКОМЕТ АД</v>
      </c>
      <c r="B64" s="81" t="str">
        <f t="shared" si="4"/>
        <v>837066358</v>
      </c>
      <c r="C64" s="317">
        <f t="shared" si="5"/>
        <v>43190</v>
      </c>
      <c r="D64" s="81" t="s">
        <v>250</v>
      </c>
      <c r="E64" s="81">
        <v>1</v>
      </c>
      <c r="F64" s="81" t="s">
        <v>236</v>
      </c>
      <c r="G64" s="81" t="s">
        <v>518</v>
      </c>
      <c r="H64" s="81">
        <f xml:space="preserve"> '1-Баланс'!C85</f>
        <v>0</v>
      </c>
    </row>
    <row r="65" spans="1:8">
      <c r="A65" s="81" t="str">
        <f t="shared" si="3"/>
        <v>АЛКОМЕТ АД</v>
      </c>
      <c r="B65" s="81" t="str">
        <f t="shared" si="4"/>
        <v>837066358</v>
      </c>
      <c r="C65" s="317">
        <f t="shared" si="5"/>
        <v>43190</v>
      </c>
      <c r="D65" s="81" t="s">
        <v>253</v>
      </c>
      <c r="E65" s="81">
        <v>1</v>
      </c>
      <c r="F65" s="81" t="s">
        <v>252</v>
      </c>
      <c r="G65" s="81" t="s">
        <v>518</v>
      </c>
      <c r="H65" s="81">
        <f xml:space="preserve"> '1-Баланс'!C88</f>
        <v>22</v>
      </c>
    </row>
    <row r="66" spans="1:8">
      <c r="A66" s="81" t="str">
        <f t="shared" si="3"/>
        <v>АЛКОМЕТ АД</v>
      </c>
      <c r="B66" s="81" t="str">
        <f t="shared" si="4"/>
        <v>837066358</v>
      </c>
      <c r="C66" s="317">
        <f t="shared" si="5"/>
        <v>43190</v>
      </c>
      <c r="D66" s="81" t="s">
        <v>255</v>
      </c>
      <c r="E66" s="81">
        <v>1</v>
      </c>
      <c r="F66" s="81" t="s">
        <v>254</v>
      </c>
      <c r="G66" s="81" t="s">
        <v>518</v>
      </c>
      <c r="H66" s="81">
        <f xml:space="preserve"> '1-Баланс'!C89</f>
        <v>700</v>
      </c>
    </row>
    <row r="67" spans="1:8">
      <c r="A67" s="81" t="str">
        <f t="shared" ref="A67:A98" si="6">pdeName</f>
        <v>АЛКОМЕТ АД</v>
      </c>
      <c r="B67" s="81" t="str">
        <f t="shared" ref="B67:B98" si="7">pdeBulstat</f>
        <v>837066358</v>
      </c>
      <c r="C67" s="317">
        <f t="shared" ref="C67:C98" si="8">endDate</f>
        <v>43190</v>
      </c>
      <c r="D67" s="81" t="s">
        <v>257</v>
      </c>
      <c r="E67" s="81">
        <v>1</v>
      </c>
      <c r="F67" s="81" t="s">
        <v>256</v>
      </c>
      <c r="G67" s="81" t="s">
        <v>518</v>
      </c>
      <c r="H67" s="81">
        <f xml:space="preserve"> '1-Баланс'!C90</f>
        <v>81</v>
      </c>
    </row>
    <row r="68" spans="1:8">
      <c r="A68" s="81" t="str">
        <f t="shared" si="6"/>
        <v>АЛКОМЕТ АД</v>
      </c>
      <c r="B68" s="81" t="str">
        <f t="shared" si="7"/>
        <v>837066358</v>
      </c>
      <c r="C68" s="317">
        <f t="shared" si="8"/>
        <v>43190</v>
      </c>
      <c r="D68" s="81" t="s">
        <v>259</v>
      </c>
      <c r="E68" s="81">
        <v>1</v>
      </c>
      <c r="F68" s="81" t="s">
        <v>258</v>
      </c>
      <c r="G68" s="81" t="s">
        <v>518</v>
      </c>
      <c r="H68" s="81">
        <f xml:space="preserve"> '1-Баланс'!C91</f>
        <v>1</v>
      </c>
    </row>
    <row r="69" spans="1:8">
      <c r="A69" s="81" t="str">
        <f t="shared" si="6"/>
        <v>АЛКОМЕТ АД</v>
      </c>
      <c r="B69" s="81" t="str">
        <f t="shared" si="7"/>
        <v>837066358</v>
      </c>
      <c r="C69" s="317">
        <f t="shared" si="8"/>
        <v>43190</v>
      </c>
      <c r="D69" s="81" t="s">
        <v>260</v>
      </c>
      <c r="E69" s="81">
        <v>1</v>
      </c>
      <c r="F69" s="81" t="s">
        <v>251</v>
      </c>
      <c r="G69" s="81" t="s">
        <v>518</v>
      </c>
      <c r="H69" s="81">
        <f xml:space="preserve"> '1-Баланс'!C92</f>
        <v>804</v>
      </c>
    </row>
    <row r="70" spans="1:8">
      <c r="A70" s="81" t="str">
        <f t="shared" si="6"/>
        <v>АЛКОМЕТ АД</v>
      </c>
      <c r="B70" s="81" t="str">
        <f t="shared" si="7"/>
        <v>837066358</v>
      </c>
      <c r="C70" s="317">
        <f t="shared" si="8"/>
        <v>43190</v>
      </c>
      <c r="D70" s="81" t="s">
        <v>262</v>
      </c>
      <c r="E70" s="81">
        <v>1</v>
      </c>
      <c r="F70" s="81" t="s">
        <v>261</v>
      </c>
      <c r="G70" s="81" t="s">
        <v>518</v>
      </c>
      <c r="H70" s="81">
        <f xml:space="preserve"> '1-Баланс'!C93</f>
        <v>0</v>
      </c>
    </row>
    <row r="71" spans="1:8">
      <c r="A71" s="81" t="str">
        <f t="shared" si="6"/>
        <v>АЛКОМЕТ АД</v>
      </c>
      <c r="B71" s="81" t="str">
        <f t="shared" si="7"/>
        <v>837066358</v>
      </c>
      <c r="C71" s="317">
        <f t="shared" si="8"/>
        <v>43190</v>
      </c>
      <c r="D71" s="81" t="s">
        <v>264</v>
      </c>
      <c r="E71" s="81">
        <v>1</v>
      </c>
      <c r="F71" s="81" t="s">
        <v>173</v>
      </c>
      <c r="G71" s="81" t="s">
        <v>518</v>
      </c>
      <c r="H71" s="81">
        <f xml:space="preserve"> '1-Баланс'!C94</f>
        <v>132542</v>
      </c>
    </row>
    <row r="72" spans="1:8">
      <c r="A72" s="81" t="str">
        <f t="shared" si="6"/>
        <v>АЛКОМЕТ АД</v>
      </c>
      <c r="B72" s="81" t="str">
        <f t="shared" si="7"/>
        <v>837066358</v>
      </c>
      <c r="C72" s="317">
        <f t="shared" si="8"/>
        <v>43190</v>
      </c>
      <c r="D72" s="81" t="s">
        <v>266</v>
      </c>
      <c r="E72" s="81">
        <v>1</v>
      </c>
      <c r="F72" s="81" t="s">
        <v>265</v>
      </c>
      <c r="G72" s="81" t="s">
        <v>518</v>
      </c>
      <c r="H72" s="81">
        <f xml:space="preserve"> '1-Баланс'!C95</f>
        <v>299588</v>
      </c>
    </row>
    <row r="73" spans="1:8">
      <c r="A73" s="81" t="str">
        <f t="shared" si="6"/>
        <v>АЛКОМЕТ АД</v>
      </c>
      <c r="B73" s="81" t="str">
        <f t="shared" si="7"/>
        <v>837066358</v>
      </c>
      <c r="C73" s="317">
        <f t="shared" si="8"/>
        <v>43190</v>
      </c>
      <c r="D73" s="81" t="s">
        <v>26</v>
      </c>
      <c r="E73" s="81">
        <v>1</v>
      </c>
      <c r="F73" s="81" t="s">
        <v>25</v>
      </c>
      <c r="G73" s="81" t="s">
        <v>534</v>
      </c>
      <c r="H73" s="81">
        <f>'1-Баланс'!G12</f>
        <v>17953</v>
      </c>
    </row>
    <row r="74" spans="1:8">
      <c r="A74" s="81" t="str">
        <f t="shared" si="6"/>
        <v>АЛКОМЕТ АД</v>
      </c>
      <c r="B74" s="81" t="str">
        <f t="shared" si="7"/>
        <v>837066358</v>
      </c>
      <c r="C74" s="317">
        <f t="shared" si="8"/>
        <v>43190</v>
      </c>
      <c r="D74" s="81" t="s">
        <v>29</v>
      </c>
      <c r="E74" s="81">
        <v>1</v>
      </c>
      <c r="F74" s="81" t="s">
        <v>525</v>
      </c>
      <c r="G74" s="81" t="s">
        <v>534</v>
      </c>
      <c r="H74" s="81">
        <f>'1-Баланс'!G13</f>
        <v>17953</v>
      </c>
    </row>
    <row r="75" spans="1:8">
      <c r="A75" s="81" t="str">
        <f t="shared" si="6"/>
        <v>АЛКОМЕТ АД</v>
      </c>
      <c r="B75" s="81" t="str">
        <f t="shared" si="7"/>
        <v>837066358</v>
      </c>
      <c r="C75" s="317">
        <f t="shared" si="8"/>
        <v>43190</v>
      </c>
      <c r="D75" s="81" t="s">
        <v>33</v>
      </c>
      <c r="E75" s="81">
        <v>1</v>
      </c>
      <c r="F75" s="81" t="s">
        <v>32</v>
      </c>
      <c r="G75" s="81" t="s">
        <v>534</v>
      </c>
      <c r="H75" s="81">
        <f>'1-Баланс'!G14</f>
        <v>0</v>
      </c>
    </row>
    <row r="76" spans="1:8">
      <c r="A76" s="81" t="str">
        <f t="shared" si="6"/>
        <v>АЛКОМЕТ АД</v>
      </c>
      <c r="B76" s="81" t="str">
        <f t="shared" si="7"/>
        <v>837066358</v>
      </c>
      <c r="C76" s="317">
        <f t="shared" si="8"/>
        <v>43190</v>
      </c>
      <c r="D76" s="81" t="s">
        <v>37</v>
      </c>
      <c r="E76" s="81">
        <v>1</v>
      </c>
      <c r="F76" s="81" t="s">
        <v>36</v>
      </c>
      <c r="G76" s="81" t="s">
        <v>534</v>
      </c>
      <c r="H76" s="81">
        <f>'1-Баланс'!G15</f>
        <v>0</v>
      </c>
    </row>
    <row r="77" spans="1:8">
      <c r="A77" s="81" t="str">
        <f t="shared" si="6"/>
        <v>АЛКОМЕТ АД</v>
      </c>
      <c r="B77" s="81" t="str">
        <f t="shared" si="7"/>
        <v>837066358</v>
      </c>
      <c r="C77" s="317">
        <f t="shared" si="8"/>
        <v>43190</v>
      </c>
      <c r="D77" s="81" t="s">
        <v>41</v>
      </c>
      <c r="E77" s="81">
        <v>1</v>
      </c>
      <c r="F77" s="81" t="s">
        <v>40</v>
      </c>
      <c r="G77" s="81" t="s">
        <v>534</v>
      </c>
      <c r="H77" s="81">
        <f>'1-Баланс'!G16</f>
        <v>0</v>
      </c>
    </row>
    <row r="78" spans="1:8">
      <c r="A78" s="81" t="str">
        <f t="shared" si="6"/>
        <v>АЛКОМЕТ АД</v>
      </c>
      <c r="B78" s="81" t="str">
        <f t="shared" si="7"/>
        <v>837066358</v>
      </c>
      <c r="C78" s="317">
        <f t="shared" si="8"/>
        <v>43190</v>
      </c>
      <c r="D78" s="81" t="s">
        <v>45</v>
      </c>
      <c r="E78" s="81">
        <v>1</v>
      </c>
      <c r="F78" s="81" t="s">
        <v>44</v>
      </c>
      <c r="G78" s="81" t="s">
        <v>534</v>
      </c>
      <c r="H78" s="81">
        <f>'1-Баланс'!G17</f>
        <v>0</v>
      </c>
    </row>
    <row r="79" spans="1:8">
      <c r="A79" s="81" t="str">
        <f t="shared" si="6"/>
        <v>АЛКОМЕТ АД</v>
      </c>
      <c r="B79" s="81" t="str">
        <f t="shared" si="7"/>
        <v>837066358</v>
      </c>
      <c r="C79" s="317">
        <f t="shared" si="8"/>
        <v>43190</v>
      </c>
      <c r="D79" s="81" t="s">
        <v>48</v>
      </c>
      <c r="E79" s="81">
        <v>1</v>
      </c>
      <c r="F79" s="81" t="s">
        <v>22</v>
      </c>
      <c r="G79" s="81" t="s">
        <v>534</v>
      </c>
      <c r="H79" s="81">
        <f>'1-Баланс'!G18</f>
        <v>17953</v>
      </c>
    </row>
    <row r="80" spans="1:8">
      <c r="A80" s="81" t="str">
        <f t="shared" si="6"/>
        <v>АЛКОМЕТ АД</v>
      </c>
      <c r="B80" s="81" t="str">
        <f t="shared" si="7"/>
        <v>837066358</v>
      </c>
      <c r="C80" s="317">
        <f t="shared" si="8"/>
        <v>43190</v>
      </c>
      <c r="D80" s="81" t="s">
        <v>55</v>
      </c>
      <c r="E80" s="81">
        <v>1</v>
      </c>
      <c r="F80" s="81" t="s">
        <v>54</v>
      </c>
      <c r="G80" s="81" t="s">
        <v>534</v>
      </c>
      <c r="H80" s="81">
        <f>'1-Баланс'!G20</f>
        <v>0</v>
      </c>
    </row>
    <row r="81" spans="1:8">
      <c r="A81" s="81" t="str">
        <f t="shared" si="6"/>
        <v>АЛКОМЕТ АД</v>
      </c>
      <c r="B81" s="81" t="str">
        <f t="shared" si="7"/>
        <v>837066358</v>
      </c>
      <c r="C81" s="317">
        <f t="shared" si="8"/>
        <v>43190</v>
      </c>
      <c r="D81" s="81" t="s">
        <v>59</v>
      </c>
      <c r="E81" s="81">
        <v>1</v>
      </c>
      <c r="F81" s="81" t="s">
        <v>58</v>
      </c>
      <c r="G81" s="81" t="s">
        <v>534</v>
      </c>
      <c r="H81" s="81">
        <f>'1-Баланс'!G21</f>
        <v>90747</v>
      </c>
    </row>
    <row r="82" spans="1:8">
      <c r="A82" s="81" t="str">
        <f t="shared" si="6"/>
        <v>АЛКОМЕТ АД</v>
      </c>
      <c r="B82" s="81" t="str">
        <f t="shared" si="7"/>
        <v>837066358</v>
      </c>
      <c r="C82" s="317">
        <f t="shared" si="8"/>
        <v>43190</v>
      </c>
      <c r="D82" s="81" t="s">
        <v>63</v>
      </c>
      <c r="E82" s="81">
        <v>1</v>
      </c>
      <c r="F82" s="81" t="s">
        <v>62</v>
      </c>
      <c r="G82" s="81" t="s">
        <v>534</v>
      </c>
      <c r="H82" s="81">
        <f>'1-Баланс'!G22</f>
        <v>1795</v>
      </c>
    </row>
    <row r="83" spans="1:8">
      <c r="A83" s="81" t="str">
        <f t="shared" si="6"/>
        <v>АЛКОМЕТ АД</v>
      </c>
      <c r="B83" s="81" t="str">
        <f t="shared" si="7"/>
        <v>837066358</v>
      </c>
      <c r="C83" s="317">
        <f t="shared" si="8"/>
        <v>43190</v>
      </c>
      <c r="D83" s="81" t="s">
        <v>66</v>
      </c>
      <c r="E83" s="81">
        <v>1</v>
      </c>
      <c r="F83" s="81" t="s">
        <v>65</v>
      </c>
      <c r="G83" s="81" t="s">
        <v>534</v>
      </c>
      <c r="H83" s="81">
        <f>'1-Баланс'!G23</f>
        <v>1795</v>
      </c>
    </row>
    <row r="84" spans="1:8">
      <c r="A84" s="81" t="str">
        <f t="shared" si="6"/>
        <v>АЛКОМЕТ АД</v>
      </c>
      <c r="B84" s="81" t="str">
        <f t="shared" si="7"/>
        <v>837066358</v>
      </c>
      <c r="C84" s="317">
        <f t="shared" si="8"/>
        <v>43190</v>
      </c>
      <c r="D84" s="81" t="s">
        <v>70</v>
      </c>
      <c r="E84" s="81">
        <v>1</v>
      </c>
      <c r="F84" s="81" t="s">
        <v>69</v>
      </c>
      <c r="G84" s="81" t="s">
        <v>534</v>
      </c>
      <c r="H84" s="81">
        <f>'1-Баланс'!G24</f>
        <v>0</v>
      </c>
    </row>
    <row r="85" spans="1:8">
      <c r="A85" s="81" t="str">
        <f t="shared" si="6"/>
        <v>АЛКОМЕТ АД</v>
      </c>
      <c r="B85" s="81" t="str">
        <f t="shared" si="7"/>
        <v>837066358</v>
      </c>
      <c r="C85" s="317">
        <f t="shared" si="8"/>
        <v>43190</v>
      </c>
      <c r="D85" s="81" t="s">
        <v>74</v>
      </c>
      <c r="E85" s="81">
        <v>1</v>
      </c>
      <c r="F85" s="81" t="s">
        <v>73</v>
      </c>
      <c r="G85" s="81" t="s">
        <v>534</v>
      </c>
      <c r="H85" s="81">
        <f>'1-Баланс'!G25</f>
        <v>0</v>
      </c>
    </row>
    <row r="86" spans="1:8">
      <c r="A86" s="81" t="str">
        <f t="shared" si="6"/>
        <v>АЛКОМЕТ АД</v>
      </c>
      <c r="B86" s="81" t="str">
        <f t="shared" si="7"/>
        <v>837066358</v>
      </c>
      <c r="C86" s="317">
        <f t="shared" si="8"/>
        <v>43190</v>
      </c>
      <c r="D86" s="81" t="s">
        <v>78</v>
      </c>
      <c r="E86" s="81">
        <v>1</v>
      </c>
      <c r="F86" s="81" t="s">
        <v>51</v>
      </c>
      <c r="G86" s="81" t="s">
        <v>534</v>
      </c>
      <c r="H86" s="81">
        <f>'1-Баланс'!G26</f>
        <v>92542</v>
      </c>
    </row>
    <row r="87" spans="1:8">
      <c r="A87" s="81" t="str">
        <f t="shared" si="6"/>
        <v>АЛКОМЕТ АД</v>
      </c>
      <c r="B87" s="81" t="str">
        <f t="shared" si="7"/>
        <v>837066358</v>
      </c>
      <c r="C87" s="317">
        <f t="shared" si="8"/>
        <v>43190</v>
      </c>
      <c r="D87" s="81" t="s">
        <v>85</v>
      </c>
      <c r="E87" s="81">
        <v>1</v>
      </c>
      <c r="F87" s="81" t="s">
        <v>84</v>
      </c>
      <c r="G87" s="81" t="s">
        <v>534</v>
      </c>
      <c r="H87" s="81">
        <f>'1-Баланс'!G28</f>
        <v>60186</v>
      </c>
    </row>
    <row r="88" spans="1:8">
      <c r="A88" s="81" t="str">
        <f t="shared" si="6"/>
        <v>АЛКОМЕТ АД</v>
      </c>
      <c r="B88" s="81" t="str">
        <f t="shared" si="7"/>
        <v>837066358</v>
      </c>
      <c r="C88" s="317">
        <f t="shared" si="8"/>
        <v>43190</v>
      </c>
      <c r="D88" s="81" t="s">
        <v>87</v>
      </c>
      <c r="E88" s="81">
        <v>1</v>
      </c>
      <c r="F88" s="81" t="s">
        <v>86</v>
      </c>
      <c r="G88" s="81" t="s">
        <v>534</v>
      </c>
      <c r="H88" s="81">
        <f>'1-Баланс'!G29</f>
        <v>60186</v>
      </c>
    </row>
    <row r="89" spans="1:8">
      <c r="A89" s="81" t="str">
        <f t="shared" si="6"/>
        <v>АЛКОМЕТ АД</v>
      </c>
      <c r="B89" s="81" t="str">
        <f t="shared" si="7"/>
        <v>837066358</v>
      </c>
      <c r="C89" s="317">
        <f t="shared" si="8"/>
        <v>43190</v>
      </c>
      <c r="D89" s="81" t="s">
        <v>90</v>
      </c>
      <c r="E89" s="81">
        <v>1</v>
      </c>
      <c r="F89" s="81" t="s">
        <v>89</v>
      </c>
      <c r="G89" s="81" t="s">
        <v>534</v>
      </c>
      <c r="H89" s="81">
        <f>'1-Баланс'!G30</f>
        <v>0</v>
      </c>
    </row>
    <row r="90" spans="1:8">
      <c r="A90" s="81" t="str">
        <f t="shared" si="6"/>
        <v>АЛКОМЕТ АД</v>
      </c>
      <c r="B90" s="81" t="str">
        <f t="shared" si="7"/>
        <v>837066358</v>
      </c>
      <c r="C90" s="317">
        <f t="shared" si="8"/>
        <v>43190</v>
      </c>
      <c r="D90" s="81" t="s">
        <v>94</v>
      </c>
      <c r="E90" s="81">
        <v>1</v>
      </c>
      <c r="F90" s="81" t="s">
        <v>93</v>
      </c>
      <c r="G90" s="81" t="s">
        <v>534</v>
      </c>
      <c r="H90" s="81">
        <f>'1-Баланс'!G31</f>
        <v>0</v>
      </c>
    </row>
    <row r="91" spans="1:8">
      <c r="A91" s="81" t="str">
        <f t="shared" si="6"/>
        <v>АЛКОМЕТ АД</v>
      </c>
      <c r="B91" s="81" t="str">
        <f t="shared" si="7"/>
        <v>837066358</v>
      </c>
      <c r="C91" s="317">
        <f t="shared" si="8"/>
        <v>43190</v>
      </c>
      <c r="D91" s="81" t="s">
        <v>98</v>
      </c>
      <c r="E91" s="81">
        <v>1</v>
      </c>
      <c r="F91" s="81" t="s">
        <v>97</v>
      </c>
      <c r="G91" s="81" t="s">
        <v>534</v>
      </c>
      <c r="H91" s="81">
        <f>'1-Баланс'!G32</f>
        <v>4384</v>
      </c>
    </row>
    <row r="92" spans="1:8">
      <c r="A92" s="81" t="str">
        <f t="shared" si="6"/>
        <v>АЛКОМЕТ АД</v>
      </c>
      <c r="B92" s="81" t="str">
        <f t="shared" si="7"/>
        <v>837066358</v>
      </c>
      <c r="C92" s="317">
        <f t="shared" si="8"/>
        <v>43190</v>
      </c>
      <c r="D92" s="81" t="s">
        <v>102</v>
      </c>
      <c r="E92" s="81">
        <v>1</v>
      </c>
      <c r="F92" s="81" t="s">
        <v>101</v>
      </c>
      <c r="G92" s="81" t="s">
        <v>534</v>
      </c>
      <c r="H92" s="81">
        <f>'1-Баланс'!G33</f>
        <v>0</v>
      </c>
    </row>
    <row r="93" spans="1:8">
      <c r="A93" s="81" t="str">
        <f t="shared" si="6"/>
        <v>АЛКОМЕТ АД</v>
      </c>
      <c r="B93" s="81" t="str">
        <f t="shared" si="7"/>
        <v>837066358</v>
      </c>
      <c r="C93" s="317">
        <f t="shared" si="8"/>
        <v>43190</v>
      </c>
      <c r="D93" s="81" t="s">
        <v>105</v>
      </c>
      <c r="E93" s="81">
        <v>1</v>
      </c>
      <c r="F93" s="81" t="s">
        <v>81</v>
      </c>
      <c r="G93" s="81" t="s">
        <v>534</v>
      </c>
      <c r="H93" s="81">
        <f>'1-Баланс'!G34</f>
        <v>64570</v>
      </c>
    </row>
    <row r="94" spans="1:8">
      <c r="A94" s="81" t="str">
        <f t="shared" si="6"/>
        <v>АЛКОМЕТ АД</v>
      </c>
      <c r="B94" s="81" t="str">
        <f t="shared" si="7"/>
        <v>837066358</v>
      </c>
      <c r="C94" s="317">
        <f t="shared" si="8"/>
        <v>43190</v>
      </c>
      <c r="D94" s="81" t="s">
        <v>112</v>
      </c>
      <c r="E94" s="81">
        <v>1</v>
      </c>
      <c r="F94" s="81" t="s">
        <v>20</v>
      </c>
      <c r="G94" s="81" t="s">
        <v>534</v>
      </c>
      <c r="H94" s="81">
        <f>'1-Баланс'!G37</f>
        <v>175065</v>
      </c>
    </row>
    <row r="95" spans="1:8">
      <c r="A95" s="81" t="str">
        <f t="shared" si="6"/>
        <v>АЛКОМЕТ АД</v>
      </c>
      <c r="B95" s="81" t="str">
        <f t="shared" si="7"/>
        <v>837066358</v>
      </c>
      <c r="C95" s="317">
        <f t="shared" si="8"/>
        <v>43190</v>
      </c>
      <c r="D95" s="81" t="s">
        <v>120</v>
      </c>
      <c r="E95" s="81">
        <v>1</v>
      </c>
      <c r="F95" s="81" t="s">
        <v>119</v>
      </c>
      <c r="G95" s="81" t="s">
        <v>534</v>
      </c>
      <c r="H95" s="81">
        <f>'1-Баланс'!G40</f>
        <v>0</v>
      </c>
    </row>
    <row r="96" spans="1:8">
      <c r="A96" s="81" t="str">
        <f t="shared" si="6"/>
        <v>АЛКОМЕТ АД</v>
      </c>
      <c r="B96" s="81" t="str">
        <f t="shared" si="7"/>
        <v>837066358</v>
      </c>
      <c r="C96" s="317">
        <f t="shared" si="8"/>
        <v>43190</v>
      </c>
      <c r="D96" s="81" t="s">
        <v>132</v>
      </c>
      <c r="E96" s="81">
        <v>1</v>
      </c>
      <c r="F96" s="81" t="s">
        <v>131</v>
      </c>
      <c r="G96" s="81" t="s">
        <v>534</v>
      </c>
      <c r="H96" s="81">
        <f>'1-Баланс'!G44</f>
        <v>8344</v>
      </c>
    </row>
    <row r="97" spans="1:8">
      <c r="A97" s="81" t="str">
        <f t="shared" si="6"/>
        <v>АЛКОМЕТ АД</v>
      </c>
      <c r="B97" s="81" t="str">
        <f t="shared" si="7"/>
        <v>837066358</v>
      </c>
      <c r="C97" s="317">
        <f t="shared" si="8"/>
        <v>43190</v>
      </c>
      <c r="D97" s="81" t="s">
        <v>136</v>
      </c>
      <c r="E97" s="81">
        <v>1</v>
      </c>
      <c r="F97" s="81" t="s">
        <v>135</v>
      </c>
      <c r="G97" s="81" t="s">
        <v>534</v>
      </c>
      <c r="H97" s="81">
        <f>'1-Баланс'!G45</f>
        <v>26981</v>
      </c>
    </row>
    <row r="98" spans="1:8">
      <c r="A98" s="81" t="str">
        <f t="shared" si="6"/>
        <v>АЛКОМЕТ АД</v>
      </c>
      <c r="B98" s="81" t="str">
        <f t="shared" si="7"/>
        <v>837066358</v>
      </c>
      <c r="C98" s="317">
        <f t="shared" si="8"/>
        <v>43190</v>
      </c>
      <c r="D98" s="81" t="s">
        <v>140</v>
      </c>
      <c r="E98" s="81">
        <v>1</v>
      </c>
      <c r="F98" s="81" t="s">
        <v>139</v>
      </c>
      <c r="G98" s="81" t="s">
        <v>534</v>
      </c>
      <c r="H98" s="81">
        <f>'1-Баланс'!G46</f>
        <v>0</v>
      </c>
    </row>
    <row r="99" spans="1:8">
      <c r="A99" s="81" t="str">
        <f t="shared" ref="A99:A125" si="9">pdeName</f>
        <v>АЛКОМЕТ АД</v>
      </c>
      <c r="B99" s="81" t="str">
        <f t="shared" ref="B99:B125" si="10">pdeBulstat</f>
        <v>837066358</v>
      </c>
      <c r="C99" s="317">
        <f t="shared" ref="C99:C125" si="11">endDate</f>
        <v>43190</v>
      </c>
      <c r="D99" s="81" t="s">
        <v>143</v>
      </c>
      <c r="E99" s="81">
        <v>1</v>
      </c>
      <c r="F99" s="81" t="s">
        <v>142</v>
      </c>
      <c r="G99" s="81" t="s">
        <v>534</v>
      </c>
      <c r="H99" s="81">
        <f>'1-Баланс'!G47</f>
        <v>0</v>
      </c>
    </row>
    <row r="100" spans="1:8">
      <c r="A100" s="81" t="str">
        <f t="shared" si="9"/>
        <v>АЛКОМЕТ АД</v>
      </c>
      <c r="B100" s="81" t="str">
        <f t="shared" si="10"/>
        <v>837066358</v>
      </c>
      <c r="C100" s="317">
        <f t="shared" si="11"/>
        <v>43190</v>
      </c>
      <c r="D100" s="81" t="s">
        <v>147</v>
      </c>
      <c r="E100" s="81">
        <v>1</v>
      </c>
      <c r="F100" s="81" t="s">
        <v>146</v>
      </c>
      <c r="G100" s="81" t="s">
        <v>534</v>
      </c>
      <c r="H100" s="81">
        <f>'1-Баланс'!G48</f>
        <v>0</v>
      </c>
    </row>
    <row r="101" spans="1:8">
      <c r="A101" s="81" t="str">
        <f t="shared" si="9"/>
        <v>АЛКОМЕТ АД</v>
      </c>
      <c r="B101" s="81" t="str">
        <f t="shared" si="10"/>
        <v>837066358</v>
      </c>
      <c r="C101" s="317">
        <f t="shared" si="11"/>
        <v>43190</v>
      </c>
      <c r="D101" s="81" t="s">
        <v>151</v>
      </c>
      <c r="E101" s="81">
        <v>1</v>
      </c>
      <c r="F101" s="81" t="s">
        <v>150</v>
      </c>
      <c r="G101" s="81" t="s">
        <v>534</v>
      </c>
      <c r="H101" s="81">
        <f>'1-Баланс'!G49</f>
        <v>843</v>
      </c>
    </row>
    <row r="102" spans="1:8">
      <c r="A102" s="81" t="str">
        <f t="shared" si="9"/>
        <v>АЛКОМЕТ АД</v>
      </c>
      <c r="B102" s="81" t="str">
        <f t="shared" si="10"/>
        <v>837066358</v>
      </c>
      <c r="C102" s="317">
        <f t="shared" si="11"/>
        <v>43190</v>
      </c>
      <c r="D102" s="81" t="s">
        <v>154</v>
      </c>
      <c r="E102" s="81">
        <v>1</v>
      </c>
      <c r="F102" s="81" t="s">
        <v>128</v>
      </c>
      <c r="G102" s="81" t="s">
        <v>534</v>
      </c>
      <c r="H102" s="81">
        <f>'1-Баланс'!G50</f>
        <v>36168</v>
      </c>
    </row>
    <row r="103" spans="1:8">
      <c r="A103" s="81" t="str">
        <f t="shared" si="9"/>
        <v>АЛКОМЕТ АД</v>
      </c>
      <c r="B103" s="81" t="str">
        <f t="shared" si="10"/>
        <v>837066358</v>
      </c>
      <c r="C103" s="317">
        <f t="shared" si="11"/>
        <v>43190</v>
      </c>
      <c r="D103" s="81" t="s">
        <v>159</v>
      </c>
      <c r="E103" s="81">
        <v>1</v>
      </c>
      <c r="F103" s="81" t="s">
        <v>158</v>
      </c>
      <c r="G103" s="81" t="s">
        <v>534</v>
      </c>
      <c r="H103" s="81">
        <f>'1-Баланс'!G52</f>
        <v>0</v>
      </c>
    </row>
    <row r="104" spans="1:8">
      <c r="A104" s="81" t="str">
        <f t="shared" si="9"/>
        <v>АЛКОМЕТ АД</v>
      </c>
      <c r="B104" s="81" t="str">
        <f t="shared" si="10"/>
        <v>837066358</v>
      </c>
      <c r="C104" s="317">
        <f t="shared" si="11"/>
        <v>43190</v>
      </c>
      <c r="D104" s="81" t="s">
        <v>161</v>
      </c>
      <c r="E104" s="81">
        <v>1</v>
      </c>
      <c r="F104" s="81" t="s">
        <v>160</v>
      </c>
      <c r="G104" s="81" t="s">
        <v>534</v>
      </c>
      <c r="H104" s="81">
        <f>'1-Баланс'!G53</f>
        <v>0</v>
      </c>
    </row>
    <row r="105" spans="1:8">
      <c r="A105" s="81" t="str">
        <f t="shared" si="9"/>
        <v>АЛКОМЕТ АД</v>
      </c>
      <c r="B105" s="81" t="str">
        <f t="shared" si="10"/>
        <v>837066358</v>
      </c>
      <c r="C105" s="317">
        <f t="shared" si="11"/>
        <v>43190</v>
      </c>
      <c r="D105" s="81" t="s">
        <v>165</v>
      </c>
      <c r="E105" s="81">
        <v>1</v>
      </c>
      <c r="F105" s="81" t="s">
        <v>164</v>
      </c>
      <c r="G105" s="81" t="s">
        <v>534</v>
      </c>
      <c r="H105" s="81">
        <f>'1-Баланс'!G54</f>
        <v>6373</v>
      </c>
    </row>
    <row r="106" spans="1:8">
      <c r="A106" s="81" t="str">
        <f t="shared" si="9"/>
        <v>АЛКОМЕТ АД</v>
      </c>
      <c r="B106" s="81" t="str">
        <f t="shared" si="10"/>
        <v>837066358</v>
      </c>
      <c r="C106" s="317">
        <f t="shared" si="11"/>
        <v>43190</v>
      </c>
      <c r="D106" s="81" t="s">
        <v>169</v>
      </c>
      <c r="E106" s="81">
        <v>1</v>
      </c>
      <c r="F106" s="81" t="s">
        <v>168</v>
      </c>
      <c r="G106" s="81" t="s">
        <v>534</v>
      </c>
      <c r="H106" s="81">
        <f>'1-Баланс'!G55</f>
        <v>1483</v>
      </c>
    </row>
    <row r="107" spans="1:8">
      <c r="A107" s="81" t="str">
        <f t="shared" si="9"/>
        <v>АЛКОМЕТ АД</v>
      </c>
      <c r="B107" s="81" t="str">
        <f t="shared" si="10"/>
        <v>837066358</v>
      </c>
      <c r="C107" s="317">
        <f t="shared" si="11"/>
        <v>43190</v>
      </c>
      <c r="D107" s="81" t="s">
        <v>172</v>
      </c>
      <c r="E107" s="81">
        <v>1</v>
      </c>
      <c r="F107" s="81" t="s">
        <v>125</v>
      </c>
      <c r="G107" s="81" t="s">
        <v>534</v>
      </c>
      <c r="H107" s="81">
        <f>'1-Баланс'!G56</f>
        <v>44024</v>
      </c>
    </row>
    <row r="108" spans="1:8">
      <c r="A108" s="81" t="str">
        <f t="shared" si="9"/>
        <v>АЛКОМЕТ АД</v>
      </c>
      <c r="B108" s="81" t="str">
        <f t="shared" si="10"/>
        <v>837066358</v>
      </c>
      <c r="C108" s="317">
        <f t="shared" si="11"/>
        <v>43190</v>
      </c>
      <c r="D108" s="81" t="s">
        <v>181</v>
      </c>
      <c r="E108" s="81">
        <v>1</v>
      </c>
      <c r="F108" s="81" t="s">
        <v>180</v>
      </c>
      <c r="G108" s="81" t="s">
        <v>534</v>
      </c>
      <c r="H108" s="81">
        <f>'1-Баланс'!G59</f>
        <v>54931</v>
      </c>
    </row>
    <row r="109" spans="1:8">
      <c r="A109" s="81" t="str">
        <f t="shared" si="9"/>
        <v>АЛКОМЕТ АД</v>
      </c>
      <c r="B109" s="81" t="str">
        <f t="shared" si="10"/>
        <v>837066358</v>
      </c>
      <c r="C109" s="317">
        <f t="shared" si="11"/>
        <v>43190</v>
      </c>
      <c r="D109" s="81" t="s">
        <v>185</v>
      </c>
      <c r="E109" s="81">
        <v>1</v>
      </c>
      <c r="F109" s="81" t="s">
        <v>184</v>
      </c>
      <c r="G109" s="81" t="s">
        <v>534</v>
      </c>
      <c r="H109" s="81">
        <f>'1-Баланс'!G60</f>
        <v>9848</v>
      </c>
    </row>
    <row r="110" spans="1:8">
      <c r="A110" s="81" t="str">
        <f t="shared" si="9"/>
        <v>АЛКОМЕТ АД</v>
      </c>
      <c r="B110" s="81" t="str">
        <f t="shared" si="10"/>
        <v>837066358</v>
      </c>
      <c r="C110" s="317">
        <f t="shared" si="11"/>
        <v>43190</v>
      </c>
      <c r="D110" s="81" t="s">
        <v>189</v>
      </c>
      <c r="E110" s="81">
        <v>1</v>
      </c>
      <c r="F110" s="81" t="s">
        <v>188</v>
      </c>
      <c r="G110" s="81" t="s">
        <v>534</v>
      </c>
      <c r="H110" s="81">
        <f>'1-Баланс'!G61</f>
        <v>13685</v>
      </c>
    </row>
    <row r="111" spans="1:8">
      <c r="A111" s="81" t="str">
        <f t="shared" si="9"/>
        <v>АЛКОМЕТ АД</v>
      </c>
      <c r="B111" s="81" t="str">
        <f t="shared" si="10"/>
        <v>837066358</v>
      </c>
      <c r="C111" s="317">
        <f t="shared" si="11"/>
        <v>43190</v>
      </c>
      <c r="D111" s="81" t="s">
        <v>193</v>
      </c>
      <c r="E111" s="81">
        <v>1</v>
      </c>
      <c r="F111" s="81" t="s">
        <v>192</v>
      </c>
      <c r="G111" s="81" t="s">
        <v>534</v>
      </c>
      <c r="H111" s="81">
        <f>'1-Баланс'!G62</f>
        <v>0</v>
      </c>
    </row>
    <row r="112" spans="1:8">
      <c r="A112" s="81" t="str">
        <f t="shared" si="9"/>
        <v>АЛКОМЕТ АД</v>
      </c>
      <c r="B112" s="81" t="str">
        <f t="shared" si="10"/>
        <v>837066358</v>
      </c>
      <c r="C112" s="317">
        <f t="shared" si="11"/>
        <v>43190</v>
      </c>
      <c r="D112" s="81" t="s">
        <v>197</v>
      </c>
      <c r="E112" s="81">
        <v>1</v>
      </c>
      <c r="F112" s="81" t="s">
        <v>196</v>
      </c>
      <c r="G112" s="81" t="s">
        <v>534</v>
      </c>
      <c r="H112" s="81">
        <f>'1-Баланс'!G63</f>
        <v>0</v>
      </c>
    </row>
    <row r="113" spans="1:8">
      <c r="A113" s="81" t="str">
        <f t="shared" si="9"/>
        <v>АЛКОМЕТ АД</v>
      </c>
      <c r="B113" s="81" t="str">
        <f t="shared" si="10"/>
        <v>837066358</v>
      </c>
      <c r="C113" s="317">
        <f t="shared" si="11"/>
        <v>43190</v>
      </c>
      <c r="D113" s="81" t="s">
        <v>200</v>
      </c>
      <c r="E113" s="81">
        <v>1</v>
      </c>
      <c r="F113" s="81" t="s">
        <v>199</v>
      </c>
      <c r="G113" s="81" t="s">
        <v>534</v>
      </c>
      <c r="H113" s="81">
        <f>'1-Баланс'!G64</f>
        <v>11561</v>
      </c>
    </row>
    <row r="114" spans="1:8">
      <c r="A114" s="81" t="str">
        <f t="shared" si="9"/>
        <v>АЛКОМЕТ АД</v>
      </c>
      <c r="B114" s="81" t="str">
        <f t="shared" si="10"/>
        <v>837066358</v>
      </c>
      <c r="C114" s="317">
        <f t="shared" si="11"/>
        <v>43190</v>
      </c>
      <c r="D114" s="81" t="s">
        <v>202</v>
      </c>
      <c r="E114" s="81">
        <v>1</v>
      </c>
      <c r="F114" s="81" t="s">
        <v>201</v>
      </c>
      <c r="G114" s="81" t="s">
        <v>534</v>
      </c>
      <c r="H114" s="81">
        <f>'1-Баланс'!G65</f>
        <v>107</v>
      </c>
    </row>
    <row r="115" spans="1:8">
      <c r="A115" s="81" t="str">
        <f t="shared" si="9"/>
        <v>АЛКОМЕТ АД</v>
      </c>
      <c r="B115" s="81" t="str">
        <f t="shared" si="10"/>
        <v>837066358</v>
      </c>
      <c r="C115" s="317">
        <f t="shared" si="11"/>
        <v>43190</v>
      </c>
      <c r="D115" s="81" t="s">
        <v>205</v>
      </c>
      <c r="E115" s="81">
        <v>1</v>
      </c>
      <c r="F115" s="81" t="s">
        <v>204</v>
      </c>
      <c r="G115" s="81" t="s">
        <v>534</v>
      </c>
      <c r="H115" s="81">
        <f>'1-Баланс'!G66</f>
        <v>1154</v>
      </c>
    </row>
    <row r="116" spans="1:8">
      <c r="A116" s="81" t="str">
        <f t="shared" si="9"/>
        <v>АЛКОМЕТ АД</v>
      </c>
      <c r="B116" s="81" t="str">
        <f t="shared" si="10"/>
        <v>837066358</v>
      </c>
      <c r="C116" s="317">
        <f t="shared" si="11"/>
        <v>43190</v>
      </c>
      <c r="D116" s="81" t="s">
        <v>209</v>
      </c>
      <c r="E116" s="81">
        <v>1</v>
      </c>
      <c r="F116" s="81" t="s">
        <v>208</v>
      </c>
      <c r="G116" s="81" t="s">
        <v>534</v>
      </c>
      <c r="H116" s="81">
        <f>'1-Баланс'!G67</f>
        <v>558</v>
      </c>
    </row>
    <row r="117" spans="1:8">
      <c r="A117" s="81" t="str">
        <f t="shared" si="9"/>
        <v>АЛКОМЕТ АД</v>
      </c>
      <c r="B117" s="81" t="str">
        <f t="shared" si="10"/>
        <v>837066358</v>
      </c>
      <c r="C117" s="317">
        <f t="shared" si="11"/>
        <v>43190</v>
      </c>
      <c r="D117" s="81" t="s">
        <v>213</v>
      </c>
      <c r="E117" s="81">
        <v>1</v>
      </c>
      <c r="F117" s="81" t="s">
        <v>212</v>
      </c>
      <c r="G117" s="81" t="s">
        <v>534</v>
      </c>
      <c r="H117" s="81">
        <f>'1-Баланс'!G68</f>
        <v>305</v>
      </c>
    </row>
    <row r="118" spans="1:8">
      <c r="A118" s="81" t="str">
        <f t="shared" si="9"/>
        <v>АЛКОМЕТ АД</v>
      </c>
      <c r="B118" s="81" t="str">
        <f t="shared" si="10"/>
        <v>837066358</v>
      </c>
      <c r="C118" s="317">
        <f t="shared" si="11"/>
        <v>43190</v>
      </c>
      <c r="D118" s="81" t="s">
        <v>216</v>
      </c>
      <c r="E118" s="81">
        <v>1</v>
      </c>
      <c r="F118" s="81" t="s">
        <v>79</v>
      </c>
      <c r="G118" s="81" t="s">
        <v>534</v>
      </c>
      <c r="H118" s="81">
        <f>'1-Баланс'!G69</f>
        <v>1213</v>
      </c>
    </row>
    <row r="119" spans="1:8">
      <c r="A119" s="81" t="str">
        <f t="shared" si="9"/>
        <v>АЛКОМЕТ АД</v>
      </c>
      <c r="B119" s="81" t="str">
        <f t="shared" si="10"/>
        <v>837066358</v>
      </c>
      <c r="C119" s="317">
        <f t="shared" si="11"/>
        <v>43190</v>
      </c>
      <c r="D119" s="81" t="s">
        <v>220</v>
      </c>
      <c r="E119" s="81">
        <v>1</v>
      </c>
      <c r="F119" s="81" t="s">
        <v>219</v>
      </c>
      <c r="G119" s="81" t="s">
        <v>534</v>
      </c>
      <c r="H119" s="81">
        <f>'1-Баланс'!G70</f>
        <v>822</v>
      </c>
    </row>
    <row r="120" spans="1:8">
      <c r="A120" s="81" t="str">
        <f t="shared" si="9"/>
        <v>АЛКОМЕТ АД</v>
      </c>
      <c r="B120" s="81" t="str">
        <f t="shared" si="10"/>
        <v>837066358</v>
      </c>
      <c r="C120" s="317">
        <f t="shared" si="11"/>
        <v>43190</v>
      </c>
      <c r="D120" s="81" t="s">
        <v>223</v>
      </c>
      <c r="E120" s="81">
        <v>1</v>
      </c>
      <c r="F120" s="81" t="s">
        <v>128</v>
      </c>
      <c r="G120" s="81" t="s">
        <v>534</v>
      </c>
      <c r="H120" s="81">
        <f>'1-Баланс'!G71</f>
        <v>80499</v>
      </c>
    </row>
    <row r="121" spans="1:8">
      <c r="A121" s="81" t="str">
        <f t="shared" si="9"/>
        <v>АЛКОМЕТ АД</v>
      </c>
      <c r="B121" s="81" t="str">
        <f t="shared" si="10"/>
        <v>837066358</v>
      </c>
      <c r="C121" s="317">
        <f t="shared" si="11"/>
        <v>43190</v>
      </c>
      <c r="D121" s="81" t="s">
        <v>231</v>
      </c>
      <c r="E121" s="81">
        <v>1</v>
      </c>
      <c r="F121" s="81" t="s">
        <v>230</v>
      </c>
      <c r="G121" s="81" t="s">
        <v>534</v>
      </c>
      <c r="H121" s="81">
        <f>'1-Баланс'!G73</f>
        <v>0</v>
      </c>
    </row>
    <row r="122" spans="1:8">
      <c r="A122" s="81" t="str">
        <f t="shared" si="9"/>
        <v>АЛКОМЕТ АД</v>
      </c>
      <c r="B122" s="81" t="str">
        <f t="shared" si="10"/>
        <v>837066358</v>
      </c>
      <c r="C122" s="317">
        <f t="shared" si="11"/>
        <v>43190</v>
      </c>
      <c r="D122" s="81" t="s">
        <v>233</v>
      </c>
      <c r="E122" s="81">
        <v>1</v>
      </c>
      <c r="F122" s="81" t="s">
        <v>160</v>
      </c>
      <c r="G122" s="81" t="s">
        <v>534</v>
      </c>
      <c r="H122" s="81">
        <f>'1-Баланс'!G75</f>
        <v>0</v>
      </c>
    </row>
    <row r="123" spans="1:8">
      <c r="A123" s="81" t="str">
        <f t="shared" si="9"/>
        <v>АЛКОМЕТ АД</v>
      </c>
      <c r="B123" s="81" t="str">
        <f t="shared" si="10"/>
        <v>837066358</v>
      </c>
      <c r="C123" s="317">
        <f t="shared" si="11"/>
        <v>43190</v>
      </c>
      <c r="D123" s="81" t="s">
        <v>235</v>
      </c>
      <c r="E123" s="81">
        <v>1</v>
      </c>
      <c r="F123" s="81" t="s">
        <v>234</v>
      </c>
      <c r="G123" s="81" t="s">
        <v>534</v>
      </c>
      <c r="H123" s="81">
        <f>'1-Баланс'!G77</f>
        <v>0</v>
      </c>
    </row>
    <row r="124" spans="1:8">
      <c r="A124" s="81" t="str">
        <f t="shared" si="9"/>
        <v>АЛКОМЕТ АД</v>
      </c>
      <c r="B124" s="81" t="str">
        <f t="shared" si="10"/>
        <v>837066358</v>
      </c>
      <c r="C124" s="317">
        <f t="shared" si="11"/>
        <v>43190</v>
      </c>
      <c r="D124" s="81" t="s">
        <v>241</v>
      </c>
      <c r="E124" s="81">
        <v>1</v>
      </c>
      <c r="F124" s="81" t="s">
        <v>175</v>
      </c>
      <c r="G124" s="81" t="s">
        <v>534</v>
      </c>
      <c r="H124" s="81">
        <f>'1-Баланс'!G79</f>
        <v>80499</v>
      </c>
    </row>
    <row r="125" spans="1:8">
      <c r="A125" s="81" t="str">
        <f t="shared" si="9"/>
        <v>АЛКОМЕТ АД</v>
      </c>
      <c r="B125" s="81" t="str">
        <f t="shared" si="10"/>
        <v>837066358</v>
      </c>
      <c r="C125" s="317">
        <f t="shared" si="11"/>
        <v>43190</v>
      </c>
      <c r="D125" s="81" t="s">
        <v>268</v>
      </c>
      <c r="E125" s="81">
        <v>1</v>
      </c>
      <c r="F125" s="81" t="s">
        <v>267</v>
      </c>
      <c r="G125" s="81" t="s">
        <v>534</v>
      </c>
      <c r="H125" s="81">
        <f>'1-Баланс'!G95</f>
        <v>299588</v>
      </c>
    </row>
    <row r="126" spans="1:8" s="259" customFormat="1">
      <c r="C126" s="316"/>
      <c r="F126" s="262" t="s">
        <v>531</v>
      </c>
    </row>
    <row r="127" spans="1:8">
      <c r="A127" s="81" t="str">
        <f t="shared" ref="A127:A158" si="12">pdeName</f>
        <v>АЛКОМЕТ АД</v>
      </c>
      <c r="B127" s="81" t="str">
        <f t="shared" ref="B127:B158" si="13">pdeBulstat</f>
        <v>837066358</v>
      </c>
      <c r="C127" s="317">
        <f t="shared" ref="C127:C158" si="14">endDate</f>
        <v>43190</v>
      </c>
      <c r="D127" s="81" t="s">
        <v>276</v>
      </c>
      <c r="E127" s="81">
        <v>1</v>
      </c>
      <c r="F127" s="81" t="s">
        <v>275</v>
      </c>
      <c r="G127" s="81" t="s">
        <v>532</v>
      </c>
      <c r="H127" s="260">
        <f>'2-Отчет за доходите'!C12</f>
        <v>67835</v>
      </c>
    </row>
    <row r="128" spans="1:8">
      <c r="A128" s="81" t="str">
        <f t="shared" si="12"/>
        <v>АЛКОМЕТ АД</v>
      </c>
      <c r="B128" s="81" t="str">
        <f t="shared" si="13"/>
        <v>837066358</v>
      </c>
      <c r="C128" s="317">
        <f t="shared" si="14"/>
        <v>43190</v>
      </c>
      <c r="D128" s="81" t="s">
        <v>280</v>
      </c>
      <c r="E128" s="81">
        <v>1</v>
      </c>
      <c r="F128" s="81" t="s">
        <v>279</v>
      </c>
      <c r="G128" s="81" t="s">
        <v>532</v>
      </c>
      <c r="H128" s="260">
        <f>'2-Отчет за доходите'!C13</f>
        <v>3370</v>
      </c>
    </row>
    <row r="129" spans="1:8">
      <c r="A129" s="81" t="str">
        <f t="shared" si="12"/>
        <v>АЛКОМЕТ АД</v>
      </c>
      <c r="B129" s="81" t="str">
        <f t="shared" si="13"/>
        <v>837066358</v>
      </c>
      <c r="C129" s="317">
        <f t="shared" si="14"/>
        <v>43190</v>
      </c>
      <c r="D129" s="81" t="s">
        <v>284</v>
      </c>
      <c r="E129" s="81">
        <v>1</v>
      </c>
      <c r="F129" s="81" t="s">
        <v>283</v>
      </c>
      <c r="G129" s="81" t="s">
        <v>532</v>
      </c>
      <c r="H129" s="260">
        <f>'2-Отчет за доходите'!C14</f>
        <v>3234</v>
      </c>
    </row>
    <row r="130" spans="1:8">
      <c r="A130" s="81" t="str">
        <f t="shared" si="12"/>
        <v>АЛКОМЕТ АД</v>
      </c>
      <c r="B130" s="81" t="str">
        <f t="shared" si="13"/>
        <v>837066358</v>
      </c>
      <c r="C130" s="317">
        <f t="shared" si="14"/>
        <v>43190</v>
      </c>
      <c r="D130" s="81" t="s">
        <v>288</v>
      </c>
      <c r="E130" s="81">
        <v>1</v>
      </c>
      <c r="F130" s="81" t="s">
        <v>287</v>
      </c>
      <c r="G130" s="81" t="s">
        <v>532</v>
      </c>
      <c r="H130" s="260">
        <f>'2-Отчет за доходите'!C15</f>
        <v>5527</v>
      </c>
    </row>
    <row r="131" spans="1:8">
      <c r="A131" s="81" t="str">
        <f t="shared" si="12"/>
        <v>АЛКОМЕТ АД</v>
      </c>
      <c r="B131" s="81" t="str">
        <f t="shared" si="13"/>
        <v>837066358</v>
      </c>
      <c r="C131" s="317">
        <f t="shared" si="14"/>
        <v>43190</v>
      </c>
      <c r="D131" s="81" t="s">
        <v>291</v>
      </c>
      <c r="E131" s="81">
        <v>1</v>
      </c>
      <c r="F131" s="81" t="s">
        <v>290</v>
      </c>
      <c r="G131" s="81" t="s">
        <v>532</v>
      </c>
      <c r="H131" s="260">
        <f>'2-Отчет за доходите'!C16</f>
        <v>1161</v>
      </c>
    </row>
    <row r="132" spans="1:8">
      <c r="A132" s="81" t="str">
        <f t="shared" si="12"/>
        <v>АЛКОМЕТ АД</v>
      </c>
      <c r="B132" s="81" t="str">
        <f t="shared" si="13"/>
        <v>837066358</v>
      </c>
      <c r="C132" s="317">
        <f t="shared" si="14"/>
        <v>43190</v>
      </c>
      <c r="D132" s="81" t="s">
        <v>294</v>
      </c>
      <c r="E132" s="81">
        <v>1</v>
      </c>
      <c r="F132" s="81" t="s">
        <v>293</v>
      </c>
      <c r="G132" s="81" t="s">
        <v>532</v>
      </c>
      <c r="H132" s="260">
        <f>'2-Отчет за доходите'!C17</f>
        <v>665</v>
      </c>
    </row>
    <row r="133" spans="1:8">
      <c r="A133" s="81" t="str">
        <f t="shared" si="12"/>
        <v>АЛКОМЕТ АД</v>
      </c>
      <c r="B133" s="81" t="str">
        <f t="shared" si="13"/>
        <v>837066358</v>
      </c>
      <c r="C133" s="317">
        <f t="shared" si="14"/>
        <v>43190</v>
      </c>
      <c r="D133" s="81" t="s">
        <v>296</v>
      </c>
      <c r="E133" s="81">
        <v>1</v>
      </c>
      <c r="F133" s="81" t="s">
        <v>295</v>
      </c>
      <c r="G133" s="81" t="s">
        <v>532</v>
      </c>
      <c r="H133" s="260">
        <f>'2-Отчет за доходите'!C18</f>
        <v>9199</v>
      </c>
    </row>
    <row r="134" spans="1:8">
      <c r="A134" s="81" t="str">
        <f t="shared" si="12"/>
        <v>АЛКОМЕТ АД</v>
      </c>
      <c r="B134" s="81" t="str">
        <f t="shared" si="13"/>
        <v>837066358</v>
      </c>
      <c r="C134" s="317">
        <f t="shared" si="14"/>
        <v>43190</v>
      </c>
      <c r="D134" s="81" t="s">
        <v>300</v>
      </c>
      <c r="E134" s="81">
        <v>1</v>
      </c>
      <c r="F134" s="81" t="s">
        <v>299</v>
      </c>
      <c r="G134" s="81" t="s">
        <v>532</v>
      </c>
      <c r="H134" s="260">
        <f>'2-Отчет за доходите'!C19</f>
        <v>629</v>
      </c>
    </row>
    <row r="135" spans="1:8">
      <c r="A135" s="81" t="str">
        <f t="shared" si="12"/>
        <v>АЛКОМЕТ АД</v>
      </c>
      <c r="B135" s="81" t="str">
        <f t="shared" si="13"/>
        <v>837066358</v>
      </c>
      <c r="C135" s="317">
        <f t="shared" si="14"/>
        <v>43190</v>
      </c>
      <c r="D135" s="81" t="s">
        <v>304</v>
      </c>
      <c r="E135" s="81">
        <v>1</v>
      </c>
      <c r="F135" s="81" t="s">
        <v>303</v>
      </c>
      <c r="G135" s="81" t="s">
        <v>532</v>
      </c>
      <c r="H135" s="260">
        <f>'2-Отчет за доходите'!C20</f>
        <v>0</v>
      </c>
    </row>
    <row r="136" spans="1:8">
      <c r="A136" s="81" t="str">
        <f t="shared" si="12"/>
        <v>АЛКОМЕТ АД</v>
      </c>
      <c r="B136" s="81" t="str">
        <f t="shared" si="13"/>
        <v>837066358</v>
      </c>
      <c r="C136" s="317">
        <f t="shared" si="14"/>
        <v>43190</v>
      </c>
      <c r="D136" s="81" t="s">
        <v>306</v>
      </c>
      <c r="E136" s="81">
        <v>1</v>
      </c>
      <c r="F136" s="81" t="s">
        <v>305</v>
      </c>
      <c r="G136" s="81" t="s">
        <v>532</v>
      </c>
      <c r="H136" s="260">
        <f>'2-Отчет за доходите'!C21</f>
        <v>0</v>
      </c>
    </row>
    <row r="137" spans="1:8">
      <c r="A137" s="81" t="str">
        <f t="shared" si="12"/>
        <v>АЛКОМЕТ АД</v>
      </c>
      <c r="B137" s="81" t="str">
        <f t="shared" si="13"/>
        <v>837066358</v>
      </c>
      <c r="C137" s="317">
        <f t="shared" si="14"/>
        <v>43190</v>
      </c>
      <c r="D137" s="81" t="s">
        <v>308</v>
      </c>
      <c r="E137" s="81">
        <v>1</v>
      </c>
      <c r="F137" s="81" t="s">
        <v>273</v>
      </c>
      <c r="G137" s="81" t="s">
        <v>532</v>
      </c>
      <c r="H137" s="260">
        <f>'2-Отчет за доходите'!C22</f>
        <v>91620</v>
      </c>
    </row>
    <row r="138" spans="1:8">
      <c r="A138" s="81" t="str">
        <f t="shared" si="12"/>
        <v>АЛКОМЕТ АД</v>
      </c>
      <c r="B138" s="81" t="str">
        <f t="shared" si="13"/>
        <v>837066358</v>
      </c>
      <c r="C138" s="317">
        <f t="shared" si="14"/>
        <v>43190</v>
      </c>
      <c r="D138" s="81" t="s">
        <v>317</v>
      </c>
      <c r="E138" s="81">
        <v>1</v>
      </c>
      <c r="F138" s="81" t="s">
        <v>316</v>
      </c>
      <c r="G138" s="81" t="s">
        <v>532</v>
      </c>
      <c r="H138" s="260">
        <f>'2-Отчет за доходите'!C25</f>
        <v>392</v>
      </c>
    </row>
    <row r="139" spans="1:8">
      <c r="A139" s="81" t="str">
        <f t="shared" si="12"/>
        <v>АЛКОМЕТ АД</v>
      </c>
      <c r="B139" s="81" t="str">
        <f t="shared" si="13"/>
        <v>837066358</v>
      </c>
      <c r="C139" s="317">
        <f t="shared" si="14"/>
        <v>43190</v>
      </c>
      <c r="D139" s="81" t="s">
        <v>321</v>
      </c>
      <c r="E139" s="81">
        <v>1</v>
      </c>
      <c r="F139" s="81" t="s">
        <v>320</v>
      </c>
      <c r="G139" s="81" t="s">
        <v>532</v>
      </c>
      <c r="H139" s="260">
        <f>'2-Отчет за доходите'!C26</f>
        <v>0</v>
      </c>
    </row>
    <row r="140" spans="1:8">
      <c r="A140" s="81" t="str">
        <f t="shared" si="12"/>
        <v>АЛКОМЕТ АД</v>
      </c>
      <c r="B140" s="81" t="str">
        <f t="shared" si="13"/>
        <v>837066358</v>
      </c>
      <c r="C140" s="317">
        <f t="shared" si="14"/>
        <v>43190</v>
      </c>
      <c r="D140" s="81" t="s">
        <v>325</v>
      </c>
      <c r="E140" s="81">
        <v>1</v>
      </c>
      <c r="F140" s="81" t="s">
        <v>324</v>
      </c>
      <c r="G140" s="81" t="s">
        <v>532</v>
      </c>
      <c r="H140" s="260">
        <f>'2-Отчет за доходите'!C27</f>
        <v>1</v>
      </c>
    </row>
    <row r="141" spans="1:8">
      <c r="A141" s="81" t="str">
        <f t="shared" si="12"/>
        <v>АЛКОМЕТ АД</v>
      </c>
      <c r="B141" s="81" t="str">
        <f t="shared" si="13"/>
        <v>837066358</v>
      </c>
      <c r="C141" s="317">
        <f t="shared" si="14"/>
        <v>43190</v>
      </c>
      <c r="D141" s="81" t="s">
        <v>327</v>
      </c>
      <c r="E141" s="81">
        <v>1</v>
      </c>
      <c r="F141" s="81" t="s">
        <v>79</v>
      </c>
      <c r="G141" s="81" t="s">
        <v>532</v>
      </c>
      <c r="H141" s="260">
        <f>'2-Отчет за доходите'!C28</f>
        <v>180</v>
      </c>
    </row>
    <row r="142" spans="1:8">
      <c r="A142" s="81" t="str">
        <f t="shared" si="12"/>
        <v>АЛКОМЕТ АД</v>
      </c>
      <c r="B142" s="81" t="str">
        <f t="shared" si="13"/>
        <v>837066358</v>
      </c>
      <c r="C142" s="317">
        <f t="shared" si="14"/>
        <v>43190</v>
      </c>
      <c r="D142" s="81" t="s">
        <v>328</v>
      </c>
      <c r="E142" s="81">
        <v>1</v>
      </c>
      <c r="F142" s="81" t="s">
        <v>313</v>
      </c>
      <c r="G142" s="81" t="s">
        <v>532</v>
      </c>
      <c r="H142" s="260">
        <f>'2-Отчет за доходите'!C29</f>
        <v>573</v>
      </c>
    </row>
    <row r="143" spans="1:8">
      <c r="A143" s="81" t="str">
        <f t="shared" si="12"/>
        <v>АЛКОМЕТ АД</v>
      </c>
      <c r="B143" s="81" t="str">
        <f t="shared" si="13"/>
        <v>837066358</v>
      </c>
      <c r="C143" s="317">
        <f t="shared" si="14"/>
        <v>43190</v>
      </c>
      <c r="D143" s="81" t="s">
        <v>330</v>
      </c>
      <c r="E143" s="81">
        <v>1</v>
      </c>
      <c r="F143" s="81" t="s">
        <v>329</v>
      </c>
      <c r="G143" s="81" t="s">
        <v>532</v>
      </c>
      <c r="H143" s="260">
        <f>'2-Отчет за доходите'!C31</f>
        <v>92193</v>
      </c>
    </row>
    <row r="144" spans="1:8">
      <c r="A144" s="81" t="str">
        <f t="shared" si="12"/>
        <v>АЛКОМЕТ АД</v>
      </c>
      <c r="B144" s="81" t="str">
        <f t="shared" si="13"/>
        <v>837066358</v>
      </c>
      <c r="C144" s="317">
        <f t="shared" si="14"/>
        <v>43190</v>
      </c>
      <c r="D144" s="81" t="s">
        <v>333</v>
      </c>
      <c r="E144" s="81">
        <v>1</v>
      </c>
      <c r="F144" s="81" t="s">
        <v>332</v>
      </c>
      <c r="G144" s="81" t="s">
        <v>532</v>
      </c>
      <c r="H144" s="260">
        <f>'2-Отчет за доходите'!C33</f>
        <v>4871</v>
      </c>
    </row>
    <row r="145" spans="1:8">
      <c r="A145" s="81" t="str">
        <f t="shared" si="12"/>
        <v>АЛКОМЕТ АД</v>
      </c>
      <c r="B145" s="81" t="str">
        <f t="shared" si="13"/>
        <v>837066358</v>
      </c>
      <c r="C145" s="317">
        <f t="shared" si="14"/>
        <v>43190</v>
      </c>
      <c r="D145" s="81" t="s">
        <v>337</v>
      </c>
      <c r="E145" s="81">
        <v>1</v>
      </c>
      <c r="F145" s="81" t="s">
        <v>336</v>
      </c>
      <c r="G145" s="81" t="s">
        <v>532</v>
      </c>
      <c r="H145" s="260">
        <f>'2-Отчет за доходите'!C34</f>
        <v>0</v>
      </c>
    </row>
    <row r="146" spans="1:8">
      <c r="A146" s="81" t="str">
        <f t="shared" si="12"/>
        <v>АЛКОМЕТ АД</v>
      </c>
      <c r="B146" s="81" t="str">
        <f t="shared" si="13"/>
        <v>837066358</v>
      </c>
      <c r="C146" s="317">
        <f t="shared" si="14"/>
        <v>43190</v>
      </c>
      <c r="D146" s="81" t="s">
        <v>341</v>
      </c>
      <c r="E146" s="81">
        <v>1</v>
      </c>
      <c r="F146" s="81" t="s">
        <v>340</v>
      </c>
      <c r="G146" s="81" t="s">
        <v>532</v>
      </c>
      <c r="H146" s="260">
        <f>'2-Отчет за доходите'!C35</f>
        <v>0</v>
      </c>
    </row>
    <row r="147" spans="1:8">
      <c r="A147" s="81" t="str">
        <f t="shared" si="12"/>
        <v>АЛКОМЕТ АД</v>
      </c>
      <c r="B147" s="81" t="str">
        <f t="shared" si="13"/>
        <v>837066358</v>
      </c>
      <c r="C147" s="317">
        <f t="shared" si="14"/>
        <v>43190</v>
      </c>
      <c r="D147" s="81" t="s">
        <v>345</v>
      </c>
      <c r="E147" s="81">
        <v>1</v>
      </c>
      <c r="F147" s="81" t="s">
        <v>344</v>
      </c>
      <c r="G147" s="81" t="s">
        <v>532</v>
      </c>
      <c r="H147" s="260">
        <f>'2-Отчет за доходите'!C36</f>
        <v>92193</v>
      </c>
    </row>
    <row r="148" spans="1:8">
      <c r="A148" s="81" t="str">
        <f t="shared" si="12"/>
        <v>АЛКОМЕТ АД</v>
      </c>
      <c r="B148" s="81" t="str">
        <f t="shared" si="13"/>
        <v>837066358</v>
      </c>
      <c r="C148" s="317">
        <f t="shared" si="14"/>
        <v>43190</v>
      </c>
      <c r="D148" s="81" t="s">
        <v>349</v>
      </c>
      <c r="E148" s="81">
        <v>1</v>
      </c>
      <c r="F148" s="81" t="s">
        <v>348</v>
      </c>
      <c r="G148" s="81" t="s">
        <v>532</v>
      </c>
      <c r="H148" s="260">
        <f>'2-Отчет за доходите'!C37</f>
        <v>4871</v>
      </c>
    </row>
    <row r="149" spans="1:8">
      <c r="A149" s="81" t="str">
        <f t="shared" si="12"/>
        <v>АЛКОМЕТ АД</v>
      </c>
      <c r="B149" s="81" t="str">
        <f t="shared" si="13"/>
        <v>837066358</v>
      </c>
      <c r="C149" s="317">
        <f t="shared" si="14"/>
        <v>43190</v>
      </c>
      <c r="D149" s="81" t="s">
        <v>353</v>
      </c>
      <c r="E149" s="81">
        <v>1</v>
      </c>
      <c r="F149" s="81" t="s">
        <v>352</v>
      </c>
      <c r="G149" s="81" t="s">
        <v>532</v>
      </c>
      <c r="H149" s="260">
        <f>'2-Отчет за доходите'!C38</f>
        <v>487</v>
      </c>
    </row>
    <row r="150" spans="1:8">
      <c r="A150" s="81" t="str">
        <f t="shared" si="12"/>
        <v>АЛКОМЕТ АД</v>
      </c>
      <c r="B150" s="81" t="str">
        <f t="shared" si="13"/>
        <v>837066358</v>
      </c>
      <c r="C150" s="317">
        <f t="shared" si="14"/>
        <v>43190</v>
      </c>
      <c r="D150" s="81" t="s">
        <v>355</v>
      </c>
      <c r="E150" s="81">
        <v>1</v>
      </c>
      <c r="F150" s="81" t="s">
        <v>354</v>
      </c>
      <c r="G150" s="81" t="s">
        <v>532</v>
      </c>
      <c r="H150" s="260">
        <f>'2-Отчет за доходите'!C39</f>
        <v>487</v>
      </c>
    </row>
    <row r="151" spans="1:8">
      <c r="A151" s="81" t="str">
        <f t="shared" si="12"/>
        <v>АЛКОМЕТ АД</v>
      </c>
      <c r="B151" s="81" t="str">
        <f t="shared" si="13"/>
        <v>837066358</v>
      </c>
      <c r="C151" s="317">
        <f t="shared" si="14"/>
        <v>43190</v>
      </c>
      <c r="D151" s="81" t="s">
        <v>357</v>
      </c>
      <c r="E151" s="81">
        <v>1</v>
      </c>
      <c r="F151" s="81" t="s">
        <v>356</v>
      </c>
      <c r="G151" s="81" t="s">
        <v>532</v>
      </c>
      <c r="H151" s="260">
        <f>'2-Отчет за доходите'!C40</f>
        <v>0</v>
      </c>
    </row>
    <row r="152" spans="1:8">
      <c r="A152" s="81" t="str">
        <f t="shared" si="12"/>
        <v>АЛКОМЕТ АД</v>
      </c>
      <c r="B152" s="81" t="str">
        <f t="shared" si="13"/>
        <v>837066358</v>
      </c>
      <c r="C152" s="317">
        <f t="shared" si="14"/>
        <v>43190</v>
      </c>
      <c r="D152" s="81" t="s">
        <v>359</v>
      </c>
      <c r="E152" s="81">
        <v>1</v>
      </c>
      <c r="F152" s="81" t="s">
        <v>358</v>
      </c>
      <c r="G152" s="81" t="s">
        <v>532</v>
      </c>
      <c r="H152" s="260">
        <f>'2-Отчет за доходите'!C41</f>
        <v>0</v>
      </c>
    </row>
    <row r="153" spans="1:8">
      <c r="A153" s="81" t="str">
        <f t="shared" si="12"/>
        <v>АЛКОМЕТ АД</v>
      </c>
      <c r="B153" s="81" t="str">
        <f t="shared" si="13"/>
        <v>837066358</v>
      </c>
      <c r="C153" s="317">
        <f t="shared" si="14"/>
        <v>43190</v>
      </c>
      <c r="D153" s="81" t="s">
        <v>361</v>
      </c>
      <c r="E153" s="81">
        <v>1</v>
      </c>
      <c r="F153" s="81" t="s">
        <v>360</v>
      </c>
      <c r="G153" s="81" t="s">
        <v>532</v>
      </c>
      <c r="H153" s="260">
        <f>'2-Отчет за доходите'!C42</f>
        <v>4384</v>
      </c>
    </row>
    <row r="154" spans="1:8">
      <c r="A154" s="81" t="str">
        <f t="shared" si="12"/>
        <v>АЛКОМЕТ АД</v>
      </c>
      <c r="B154" s="81" t="str">
        <f t="shared" si="13"/>
        <v>837066358</v>
      </c>
      <c r="C154" s="317">
        <f t="shared" si="14"/>
        <v>43190</v>
      </c>
      <c r="D154" s="81" t="s">
        <v>365</v>
      </c>
      <c r="E154" s="81">
        <v>1</v>
      </c>
      <c r="F154" s="81" t="s">
        <v>364</v>
      </c>
      <c r="G154" s="81" t="s">
        <v>532</v>
      </c>
      <c r="H154" s="260">
        <f>'2-Отчет за доходите'!C43</f>
        <v>0</v>
      </c>
    </row>
    <row r="155" spans="1:8">
      <c r="A155" s="81" t="str">
        <f t="shared" si="12"/>
        <v>АЛКОМЕТ АД</v>
      </c>
      <c r="B155" s="81" t="str">
        <f t="shared" si="13"/>
        <v>837066358</v>
      </c>
      <c r="C155" s="317">
        <f t="shared" si="14"/>
        <v>43190</v>
      </c>
      <c r="D155" s="81" t="s">
        <v>368</v>
      </c>
      <c r="E155" s="81">
        <v>1</v>
      </c>
      <c r="F155" s="81" t="s">
        <v>367</v>
      </c>
      <c r="G155" s="81" t="s">
        <v>532</v>
      </c>
      <c r="H155" s="260">
        <f>'2-Отчет за доходите'!C44</f>
        <v>4384</v>
      </c>
    </row>
    <row r="156" spans="1:8">
      <c r="A156" s="81" t="str">
        <f t="shared" si="12"/>
        <v>АЛКОМЕТ АД</v>
      </c>
      <c r="B156" s="81" t="str">
        <f t="shared" si="13"/>
        <v>837066358</v>
      </c>
      <c r="C156" s="317">
        <f t="shared" si="14"/>
        <v>43190</v>
      </c>
      <c r="D156" s="81" t="s">
        <v>372</v>
      </c>
      <c r="E156" s="81">
        <v>1</v>
      </c>
      <c r="F156" s="81" t="s">
        <v>371</v>
      </c>
      <c r="G156" s="81" t="s">
        <v>532</v>
      </c>
      <c r="H156" s="260">
        <f>'2-Отчет за доходите'!C45</f>
        <v>97064</v>
      </c>
    </row>
    <row r="157" spans="1:8">
      <c r="A157" s="81" t="str">
        <f t="shared" si="12"/>
        <v>АЛКОМЕТ АД</v>
      </c>
      <c r="B157" s="81" t="str">
        <f t="shared" si="13"/>
        <v>837066358</v>
      </c>
      <c r="C157" s="317">
        <f t="shared" si="14"/>
        <v>43190</v>
      </c>
      <c r="D157" s="81" t="s">
        <v>278</v>
      </c>
      <c r="E157" s="81">
        <v>1</v>
      </c>
      <c r="F157" s="81" t="s">
        <v>277</v>
      </c>
      <c r="G157" s="81" t="s">
        <v>533</v>
      </c>
      <c r="H157" s="81">
        <f>'2-Отчет за доходите'!G12</f>
        <v>95756</v>
      </c>
    </row>
    <row r="158" spans="1:8">
      <c r="A158" s="81" t="str">
        <f t="shared" si="12"/>
        <v>АЛКОМЕТ АД</v>
      </c>
      <c r="B158" s="81" t="str">
        <f t="shared" si="13"/>
        <v>837066358</v>
      </c>
      <c r="C158" s="317">
        <f t="shared" si="14"/>
        <v>43190</v>
      </c>
      <c r="D158" s="81" t="s">
        <v>282</v>
      </c>
      <c r="E158" s="81">
        <v>1</v>
      </c>
      <c r="F158" s="81" t="s">
        <v>281</v>
      </c>
      <c r="G158" s="81" t="s">
        <v>533</v>
      </c>
      <c r="H158" s="81">
        <f>'2-Отчет за доходите'!G13</f>
        <v>0</v>
      </c>
    </row>
    <row r="159" spans="1:8">
      <c r="A159" s="81" t="str">
        <f t="shared" ref="A159:A179" si="15">pdeName</f>
        <v>АЛКОМЕТ АД</v>
      </c>
      <c r="B159" s="81" t="str">
        <f t="shared" ref="B159:B179" si="16">pdeBulstat</f>
        <v>837066358</v>
      </c>
      <c r="C159" s="317">
        <f t="shared" ref="C159:C179" si="17">endDate</f>
        <v>43190</v>
      </c>
      <c r="D159" s="81" t="s">
        <v>286</v>
      </c>
      <c r="E159" s="81">
        <v>1</v>
      </c>
      <c r="F159" s="81" t="s">
        <v>285</v>
      </c>
      <c r="G159" s="81" t="s">
        <v>533</v>
      </c>
      <c r="H159" s="81">
        <f>'2-Отчет за доходите'!G14</f>
        <v>103</v>
      </c>
    </row>
    <row r="160" spans="1:8">
      <c r="A160" s="81" t="str">
        <f t="shared" si="15"/>
        <v>АЛКОМЕТ АД</v>
      </c>
      <c r="B160" s="81" t="str">
        <f t="shared" si="16"/>
        <v>837066358</v>
      </c>
      <c r="C160" s="317">
        <f t="shared" si="17"/>
        <v>43190</v>
      </c>
      <c r="D160" s="81" t="s">
        <v>289</v>
      </c>
      <c r="E160" s="81">
        <v>1</v>
      </c>
      <c r="F160" s="81" t="s">
        <v>79</v>
      </c>
      <c r="G160" s="81" t="s">
        <v>533</v>
      </c>
      <c r="H160" s="81">
        <f>'2-Отчет за доходите'!G15</f>
        <v>1149</v>
      </c>
    </row>
    <row r="161" spans="1:8">
      <c r="A161" s="81" t="str">
        <f t="shared" si="15"/>
        <v>АЛКОМЕТ АД</v>
      </c>
      <c r="B161" s="81" t="str">
        <f t="shared" si="16"/>
        <v>837066358</v>
      </c>
      <c r="C161" s="317">
        <f t="shared" si="17"/>
        <v>43190</v>
      </c>
      <c r="D161" s="81" t="s">
        <v>292</v>
      </c>
      <c r="E161" s="81">
        <v>1</v>
      </c>
      <c r="F161" s="81" t="s">
        <v>274</v>
      </c>
      <c r="G161" s="81" t="s">
        <v>533</v>
      </c>
      <c r="H161" s="81">
        <f>'2-Отчет за доходите'!G16</f>
        <v>97008</v>
      </c>
    </row>
    <row r="162" spans="1:8">
      <c r="A162" s="81" t="str">
        <f t="shared" si="15"/>
        <v>АЛКОМЕТ АД</v>
      </c>
      <c r="B162" s="81" t="str">
        <f t="shared" si="16"/>
        <v>837066358</v>
      </c>
      <c r="C162" s="317">
        <f t="shared" si="17"/>
        <v>43190</v>
      </c>
      <c r="D162" s="81" t="s">
        <v>298</v>
      </c>
      <c r="E162" s="81">
        <v>1</v>
      </c>
      <c r="F162" s="81" t="s">
        <v>297</v>
      </c>
      <c r="G162" s="81" t="s">
        <v>533</v>
      </c>
      <c r="H162" s="81">
        <f>'2-Отчет за доходите'!G18</f>
        <v>33</v>
      </c>
    </row>
    <row r="163" spans="1:8">
      <c r="A163" s="81" t="str">
        <f t="shared" si="15"/>
        <v>АЛКОМЕТ АД</v>
      </c>
      <c r="B163" s="81" t="str">
        <f t="shared" si="16"/>
        <v>837066358</v>
      </c>
      <c r="C163" s="317">
        <f t="shared" si="17"/>
        <v>43190</v>
      </c>
      <c r="D163" s="81" t="s">
        <v>302</v>
      </c>
      <c r="E163" s="81">
        <v>1</v>
      </c>
      <c r="F163" s="81" t="s">
        <v>301</v>
      </c>
      <c r="G163" s="81" t="s">
        <v>533</v>
      </c>
      <c r="H163" s="81">
        <f>'2-Отчет за доходите'!G19</f>
        <v>0</v>
      </c>
    </row>
    <row r="164" spans="1:8">
      <c r="A164" s="81" t="str">
        <f t="shared" si="15"/>
        <v>АЛКОМЕТ АД</v>
      </c>
      <c r="B164" s="81" t="str">
        <f t="shared" si="16"/>
        <v>837066358</v>
      </c>
      <c r="C164" s="317">
        <f t="shared" si="17"/>
        <v>43190</v>
      </c>
      <c r="D164" s="81" t="s">
        <v>310</v>
      </c>
      <c r="E164" s="81">
        <v>1</v>
      </c>
      <c r="F164" s="81" t="s">
        <v>309</v>
      </c>
      <c r="G164" s="81" t="s">
        <v>533</v>
      </c>
      <c r="H164" s="81">
        <f>'2-Отчет за доходите'!G22</f>
        <v>2</v>
      </c>
    </row>
    <row r="165" spans="1:8">
      <c r="A165" s="81" t="str">
        <f t="shared" si="15"/>
        <v>АЛКОМЕТ АД</v>
      </c>
      <c r="B165" s="81" t="str">
        <f t="shared" si="16"/>
        <v>837066358</v>
      </c>
      <c r="C165" s="317">
        <f t="shared" si="17"/>
        <v>43190</v>
      </c>
      <c r="D165" s="81" t="s">
        <v>312</v>
      </c>
      <c r="E165" s="81">
        <v>1</v>
      </c>
      <c r="F165" s="81" t="s">
        <v>311</v>
      </c>
      <c r="G165" s="81" t="s">
        <v>533</v>
      </c>
      <c r="H165" s="81">
        <f>'2-Отчет за доходите'!G23</f>
        <v>0</v>
      </c>
    </row>
    <row r="166" spans="1:8">
      <c r="A166" s="81" t="str">
        <f t="shared" si="15"/>
        <v>АЛКОМЕТ АД</v>
      </c>
      <c r="B166" s="81" t="str">
        <f t="shared" si="16"/>
        <v>837066358</v>
      </c>
      <c r="C166" s="317">
        <f t="shared" si="17"/>
        <v>43190</v>
      </c>
      <c r="D166" s="81" t="s">
        <v>315</v>
      </c>
      <c r="E166" s="81">
        <v>1</v>
      </c>
      <c r="F166" s="81" t="s">
        <v>314</v>
      </c>
      <c r="G166" s="81" t="s">
        <v>533</v>
      </c>
      <c r="H166" s="81">
        <f>'2-Отчет за доходите'!G24</f>
        <v>0</v>
      </c>
    </row>
    <row r="167" spans="1:8">
      <c r="A167" s="81" t="str">
        <f t="shared" si="15"/>
        <v>АЛКОМЕТ АД</v>
      </c>
      <c r="B167" s="81" t="str">
        <f t="shared" si="16"/>
        <v>837066358</v>
      </c>
      <c r="C167" s="317">
        <f t="shared" si="17"/>
        <v>43190</v>
      </c>
      <c r="D167" s="81" t="s">
        <v>319</v>
      </c>
      <c r="E167" s="81">
        <v>1</v>
      </c>
      <c r="F167" s="81" t="s">
        <v>318</v>
      </c>
      <c r="G167" s="81" t="s">
        <v>533</v>
      </c>
      <c r="H167" s="81">
        <f>'2-Отчет за доходите'!G25</f>
        <v>21</v>
      </c>
    </row>
    <row r="168" spans="1:8">
      <c r="A168" s="81" t="str">
        <f t="shared" si="15"/>
        <v>АЛКОМЕТ АД</v>
      </c>
      <c r="B168" s="81" t="str">
        <f t="shared" si="16"/>
        <v>837066358</v>
      </c>
      <c r="C168" s="317">
        <f t="shared" si="17"/>
        <v>43190</v>
      </c>
      <c r="D168" s="81" t="s">
        <v>323</v>
      </c>
      <c r="E168" s="81">
        <v>1</v>
      </c>
      <c r="F168" s="81" t="s">
        <v>322</v>
      </c>
      <c r="G168" s="81" t="s">
        <v>533</v>
      </c>
      <c r="H168" s="81">
        <f>'2-Отчет за доходите'!G26</f>
        <v>0</v>
      </c>
    </row>
    <row r="169" spans="1:8">
      <c r="A169" s="81" t="str">
        <f t="shared" si="15"/>
        <v>АЛКОМЕТ АД</v>
      </c>
      <c r="B169" s="81" t="str">
        <f t="shared" si="16"/>
        <v>837066358</v>
      </c>
      <c r="C169" s="317">
        <f t="shared" si="17"/>
        <v>43190</v>
      </c>
      <c r="D169" s="81" t="s">
        <v>326</v>
      </c>
      <c r="E169" s="81">
        <v>1</v>
      </c>
      <c r="F169" s="81" t="s">
        <v>307</v>
      </c>
      <c r="G169" s="81" t="s">
        <v>533</v>
      </c>
      <c r="H169" s="81">
        <f>'2-Отчет за доходите'!G27</f>
        <v>23</v>
      </c>
    </row>
    <row r="170" spans="1:8">
      <c r="A170" s="81" t="str">
        <f t="shared" si="15"/>
        <v>АЛКОМЕТ АД</v>
      </c>
      <c r="B170" s="81" t="str">
        <f t="shared" si="16"/>
        <v>837066358</v>
      </c>
      <c r="C170" s="317">
        <f t="shared" si="17"/>
        <v>43190</v>
      </c>
      <c r="D170" s="81" t="s">
        <v>331</v>
      </c>
      <c r="E170" s="81">
        <v>1</v>
      </c>
      <c r="F170" s="81" t="s">
        <v>521</v>
      </c>
      <c r="G170" s="81" t="s">
        <v>533</v>
      </c>
      <c r="H170" s="81">
        <f>'2-Отчет за доходите'!G31</f>
        <v>97064</v>
      </c>
    </row>
    <row r="171" spans="1:8">
      <c r="A171" s="81" t="str">
        <f t="shared" si="15"/>
        <v>АЛКОМЕТ АД</v>
      </c>
      <c r="B171" s="81" t="str">
        <f t="shared" si="16"/>
        <v>837066358</v>
      </c>
      <c r="C171" s="317">
        <f t="shared" si="17"/>
        <v>43190</v>
      </c>
      <c r="D171" s="81" t="s">
        <v>335</v>
      </c>
      <c r="E171" s="81">
        <v>1</v>
      </c>
      <c r="F171" s="81" t="s">
        <v>334</v>
      </c>
      <c r="G171" s="81" t="s">
        <v>533</v>
      </c>
      <c r="H171" s="81">
        <f>'2-Отчет за доходите'!G33</f>
        <v>0</v>
      </c>
    </row>
    <row r="172" spans="1:8">
      <c r="A172" s="81" t="str">
        <f t="shared" si="15"/>
        <v>АЛКОМЕТ АД</v>
      </c>
      <c r="B172" s="81" t="str">
        <f t="shared" si="16"/>
        <v>837066358</v>
      </c>
      <c r="C172" s="317">
        <f t="shared" si="17"/>
        <v>43190</v>
      </c>
      <c r="D172" s="81" t="s">
        <v>339</v>
      </c>
      <c r="E172" s="81">
        <v>1</v>
      </c>
      <c r="F172" s="81" t="s">
        <v>338</v>
      </c>
      <c r="G172" s="81" t="s">
        <v>533</v>
      </c>
      <c r="H172" s="81">
        <f>'2-Отчет за доходите'!G34</f>
        <v>0</v>
      </c>
    </row>
    <row r="173" spans="1:8">
      <c r="A173" s="81" t="str">
        <f t="shared" si="15"/>
        <v>АЛКОМЕТ АД</v>
      </c>
      <c r="B173" s="81" t="str">
        <f t="shared" si="16"/>
        <v>837066358</v>
      </c>
      <c r="C173" s="317">
        <f t="shared" si="17"/>
        <v>43190</v>
      </c>
      <c r="D173" s="81" t="s">
        <v>343</v>
      </c>
      <c r="E173" s="81">
        <v>1</v>
      </c>
      <c r="F173" s="81" t="s">
        <v>342</v>
      </c>
      <c r="G173" s="81" t="s">
        <v>533</v>
      </c>
      <c r="H173" s="81">
        <f>'2-Отчет за доходите'!G35</f>
        <v>0</v>
      </c>
    </row>
    <row r="174" spans="1:8">
      <c r="A174" s="81" t="str">
        <f t="shared" si="15"/>
        <v>АЛКОМЕТ АД</v>
      </c>
      <c r="B174" s="81" t="str">
        <f t="shared" si="16"/>
        <v>837066358</v>
      </c>
      <c r="C174" s="317">
        <f t="shared" si="17"/>
        <v>43190</v>
      </c>
      <c r="D174" s="81" t="s">
        <v>347</v>
      </c>
      <c r="E174" s="81">
        <v>1</v>
      </c>
      <c r="F174" s="81" t="s">
        <v>346</v>
      </c>
      <c r="G174" s="81" t="s">
        <v>533</v>
      </c>
      <c r="H174" s="81">
        <f>'2-Отчет за доходите'!G36</f>
        <v>97064</v>
      </c>
    </row>
    <row r="175" spans="1:8">
      <c r="A175" s="81" t="str">
        <f t="shared" si="15"/>
        <v>АЛКОМЕТ АД</v>
      </c>
      <c r="B175" s="81" t="str">
        <f t="shared" si="16"/>
        <v>837066358</v>
      </c>
      <c r="C175" s="317">
        <f t="shared" si="17"/>
        <v>43190</v>
      </c>
      <c r="D175" s="81" t="s">
        <v>351</v>
      </c>
      <c r="E175" s="81">
        <v>1</v>
      </c>
      <c r="F175" s="81" t="s">
        <v>350</v>
      </c>
      <c r="G175" s="81" t="s">
        <v>533</v>
      </c>
      <c r="H175" s="81">
        <f>'2-Отчет за доходите'!G37</f>
        <v>0</v>
      </c>
    </row>
    <row r="176" spans="1:8">
      <c r="A176" s="81" t="str">
        <f t="shared" si="15"/>
        <v>АЛКОМЕТ АД</v>
      </c>
      <c r="B176" s="81" t="str">
        <f t="shared" si="16"/>
        <v>837066358</v>
      </c>
      <c r="C176" s="317">
        <f t="shared" si="17"/>
        <v>43190</v>
      </c>
      <c r="D176" s="81" t="s">
        <v>363</v>
      </c>
      <c r="E176" s="81">
        <v>1</v>
      </c>
      <c r="F176" s="81" t="s">
        <v>362</v>
      </c>
      <c r="G176" s="81" t="s">
        <v>533</v>
      </c>
      <c r="H176" s="81">
        <f>'2-Отчет за доходите'!G42</f>
        <v>0</v>
      </c>
    </row>
    <row r="177" spans="1:8">
      <c r="A177" s="81" t="str">
        <f t="shared" si="15"/>
        <v>АЛКОМЕТ АД</v>
      </c>
      <c r="B177" s="81" t="str">
        <f t="shared" si="16"/>
        <v>837066358</v>
      </c>
      <c r="C177" s="317">
        <f t="shared" si="17"/>
        <v>43190</v>
      </c>
      <c r="D177" s="81" t="s">
        <v>366</v>
      </c>
      <c r="E177" s="81">
        <v>1</v>
      </c>
      <c r="F177" s="81" t="s">
        <v>364</v>
      </c>
      <c r="G177" s="81" t="s">
        <v>533</v>
      </c>
      <c r="H177" s="81">
        <f>'2-Отчет за доходите'!G43</f>
        <v>0</v>
      </c>
    </row>
    <row r="178" spans="1:8">
      <c r="A178" s="81" t="str">
        <f t="shared" si="15"/>
        <v>АЛКОМЕТ АД</v>
      </c>
      <c r="B178" s="81" t="str">
        <f t="shared" si="16"/>
        <v>837066358</v>
      </c>
      <c r="C178" s="317">
        <f t="shared" si="17"/>
        <v>43190</v>
      </c>
      <c r="D178" s="81" t="s">
        <v>370</v>
      </c>
      <c r="E178" s="81">
        <v>1</v>
      </c>
      <c r="F178" s="81" t="s">
        <v>369</v>
      </c>
      <c r="G178" s="81" t="s">
        <v>533</v>
      </c>
      <c r="H178" s="81">
        <f>'2-Отчет за доходите'!G44</f>
        <v>0</v>
      </c>
    </row>
    <row r="179" spans="1:8">
      <c r="A179" s="81" t="str">
        <f t="shared" si="15"/>
        <v>АЛКОМЕТ АД</v>
      </c>
      <c r="B179" s="81" t="str">
        <f t="shared" si="16"/>
        <v>837066358</v>
      </c>
      <c r="C179" s="317">
        <f t="shared" si="17"/>
        <v>43190</v>
      </c>
      <c r="D179" s="81" t="s">
        <v>374</v>
      </c>
      <c r="E179" s="81">
        <v>1</v>
      </c>
      <c r="F179" s="81" t="s">
        <v>373</v>
      </c>
      <c r="G179" s="81" t="s">
        <v>533</v>
      </c>
      <c r="H179" s="81">
        <f>'2-Отчет за доходите'!G45</f>
        <v>97064</v>
      </c>
    </row>
    <row r="180" spans="1:8" s="259" customFormat="1">
      <c r="C180" s="316"/>
      <c r="F180" s="262" t="s">
        <v>535</v>
      </c>
    </row>
    <row r="181" spans="1:8">
      <c r="A181" s="81" t="str">
        <f t="shared" ref="A181:A216" si="18">pdeName</f>
        <v>АЛКОМЕТ АД</v>
      </c>
      <c r="B181" s="81" t="str">
        <f t="shared" ref="B181:B216" si="19">pdeBulstat</f>
        <v>837066358</v>
      </c>
      <c r="C181" s="317">
        <f t="shared" ref="C181:C216" si="20">endDate</f>
        <v>43190</v>
      </c>
      <c r="D181" s="81" t="s">
        <v>379</v>
      </c>
      <c r="E181" s="81">
        <v>1</v>
      </c>
      <c r="F181" s="81" t="s">
        <v>378</v>
      </c>
      <c r="G181" s="81" t="s">
        <v>536</v>
      </c>
      <c r="H181" s="260">
        <f>'3-Отчет за паричния поток'!C11</f>
        <v>88915</v>
      </c>
    </row>
    <row r="182" spans="1:8">
      <c r="A182" s="81" t="str">
        <f t="shared" si="18"/>
        <v>АЛКОМЕТ АД</v>
      </c>
      <c r="B182" s="81" t="str">
        <f t="shared" si="19"/>
        <v>837066358</v>
      </c>
      <c r="C182" s="317">
        <f t="shared" si="20"/>
        <v>43190</v>
      </c>
      <c r="D182" s="81" t="s">
        <v>381</v>
      </c>
      <c r="E182" s="81">
        <v>1</v>
      </c>
      <c r="F182" s="81" t="s">
        <v>380</v>
      </c>
      <c r="G182" s="81" t="s">
        <v>536</v>
      </c>
      <c r="H182" s="260">
        <f>'3-Отчет за паричния поток'!C12</f>
        <v>-99898</v>
      </c>
    </row>
    <row r="183" spans="1:8">
      <c r="A183" s="81" t="str">
        <f t="shared" si="18"/>
        <v>АЛКОМЕТ АД</v>
      </c>
      <c r="B183" s="81" t="str">
        <f t="shared" si="19"/>
        <v>837066358</v>
      </c>
      <c r="C183" s="317">
        <f t="shared" si="20"/>
        <v>43190</v>
      </c>
      <c r="D183" s="81" t="s">
        <v>383</v>
      </c>
      <c r="E183" s="81">
        <v>1</v>
      </c>
      <c r="F183" s="81" t="s">
        <v>382</v>
      </c>
      <c r="G183" s="81" t="s">
        <v>536</v>
      </c>
      <c r="H183" s="260">
        <f>'3-Отчет за паричния поток'!C13</f>
        <v>0</v>
      </c>
    </row>
    <row r="184" spans="1:8">
      <c r="A184" s="81" t="str">
        <f t="shared" si="18"/>
        <v>АЛКОМЕТ АД</v>
      </c>
      <c r="B184" s="81" t="str">
        <f t="shared" si="19"/>
        <v>837066358</v>
      </c>
      <c r="C184" s="317">
        <f t="shared" si="20"/>
        <v>43190</v>
      </c>
      <c r="D184" s="81" t="s">
        <v>385</v>
      </c>
      <c r="E184" s="81">
        <v>1</v>
      </c>
      <c r="F184" s="81" t="s">
        <v>384</v>
      </c>
      <c r="G184" s="81" t="s">
        <v>536</v>
      </c>
      <c r="H184" s="260">
        <f>'3-Отчет за паричния поток'!C14</f>
        <v>-6502</v>
      </c>
    </row>
    <row r="185" spans="1:8">
      <c r="A185" s="81" t="str">
        <f t="shared" si="18"/>
        <v>АЛКОМЕТ АД</v>
      </c>
      <c r="B185" s="81" t="str">
        <f t="shared" si="19"/>
        <v>837066358</v>
      </c>
      <c r="C185" s="317">
        <f t="shared" si="20"/>
        <v>43190</v>
      </c>
      <c r="D185" s="81" t="s">
        <v>387</v>
      </c>
      <c r="E185" s="81">
        <v>1</v>
      </c>
      <c r="F185" s="81" t="s">
        <v>386</v>
      </c>
      <c r="G185" s="81" t="s">
        <v>536</v>
      </c>
      <c r="H185" s="260">
        <f>'3-Отчет за паричния поток'!C15</f>
        <v>10497</v>
      </c>
    </row>
    <row r="186" spans="1:8">
      <c r="A186" s="81" t="str">
        <f t="shared" si="18"/>
        <v>АЛКОМЕТ АД</v>
      </c>
      <c r="B186" s="81" t="str">
        <f t="shared" si="19"/>
        <v>837066358</v>
      </c>
      <c r="C186" s="317">
        <f t="shared" si="20"/>
        <v>43190</v>
      </c>
      <c r="D186" s="81" t="s">
        <v>389</v>
      </c>
      <c r="E186" s="81">
        <v>1</v>
      </c>
      <c r="F186" s="81" t="s">
        <v>388</v>
      </c>
      <c r="G186" s="81" t="s">
        <v>536</v>
      </c>
      <c r="H186" s="260">
        <f>'3-Отчет за паричния поток'!C16</f>
        <v>-133</v>
      </c>
    </row>
    <row r="187" spans="1:8">
      <c r="A187" s="81" t="str">
        <f t="shared" si="18"/>
        <v>АЛКОМЕТ АД</v>
      </c>
      <c r="B187" s="81" t="str">
        <f t="shared" si="19"/>
        <v>837066358</v>
      </c>
      <c r="C187" s="317">
        <f t="shared" si="20"/>
        <v>43190</v>
      </c>
      <c r="D187" s="81" t="s">
        <v>391</v>
      </c>
      <c r="E187" s="81">
        <v>1</v>
      </c>
      <c r="F187" s="81" t="s">
        <v>390</v>
      </c>
      <c r="G187" s="81" t="s">
        <v>536</v>
      </c>
      <c r="H187" s="260">
        <f>'3-Отчет за паричния поток'!C17</f>
        <v>0</v>
      </c>
    </row>
    <row r="188" spans="1:8">
      <c r="A188" s="81" t="str">
        <f t="shared" si="18"/>
        <v>АЛКОМЕТ АД</v>
      </c>
      <c r="B188" s="81" t="str">
        <f t="shared" si="19"/>
        <v>837066358</v>
      </c>
      <c r="C188" s="317">
        <f t="shared" si="20"/>
        <v>43190</v>
      </c>
      <c r="D188" s="81" t="s">
        <v>393</v>
      </c>
      <c r="E188" s="81">
        <v>1</v>
      </c>
      <c r="F188" s="81" t="s">
        <v>392</v>
      </c>
      <c r="G188" s="81" t="s">
        <v>536</v>
      </c>
      <c r="H188" s="260">
        <f>'3-Отчет за паричния поток'!C18</f>
        <v>-350</v>
      </c>
    </row>
    <row r="189" spans="1:8">
      <c r="A189" s="81" t="str">
        <f t="shared" si="18"/>
        <v>АЛКОМЕТ АД</v>
      </c>
      <c r="B189" s="81" t="str">
        <f t="shared" si="19"/>
        <v>837066358</v>
      </c>
      <c r="C189" s="317">
        <f t="shared" si="20"/>
        <v>43190</v>
      </c>
      <c r="D189" s="81" t="s">
        <v>395</v>
      </c>
      <c r="E189" s="81">
        <v>1</v>
      </c>
      <c r="F189" s="81" t="s">
        <v>394</v>
      </c>
      <c r="G189" s="81" t="s">
        <v>536</v>
      </c>
      <c r="H189" s="260">
        <f>'3-Отчет за паричния поток'!C19</f>
        <v>0</v>
      </c>
    </row>
    <row r="190" spans="1:8">
      <c r="A190" s="81" t="str">
        <f t="shared" si="18"/>
        <v>АЛКОМЕТ АД</v>
      </c>
      <c r="B190" s="81" t="str">
        <f t="shared" si="19"/>
        <v>837066358</v>
      </c>
      <c r="C190" s="317">
        <f t="shared" si="20"/>
        <v>43190</v>
      </c>
      <c r="D190" s="81" t="s">
        <v>397</v>
      </c>
      <c r="E190" s="81">
        <v>1</v>
      </c>
      <c r="F190" s="81" t="s">
        <v>396</v>
      </c>
      <c r="G190" s="81" t="s">
        <v>536</v>
      </c>
      <c r="H190" s="260">
        <f>'3-Отчет за паричния поток'!C20</f>
        <v>-256</v>
      </c>
    </row>
    <row r="191" spans="1:8">
      <c r="A191" s="81" t="str">
        <f t="shared" si="18"/>
        <v>АЛКОМЕТ АД</v>
      </c>
      <c r="B191" s="81" t="str">
        <f t="shared" si="19"/>
        <v>837066358</v>
      </c>
      <c r="C191" s="317">
        <f t="shared" si="20"/>
        <v>43190</v>
      </c>
      <c r="D191" s="81" t="s">
        <v>399</v>
      </c>
      <c r="E191" s="81">
        <v>1</v>
      </c>
      <c r="F191" s="81" t="s">
        <v>398</v>
      </c>
      <c r="G191" s="81" t="s">
        <v>536</v>
      </c>
      <c r="H191" s="260">
        <f>'3-Отчет за паричния поток'!C21</f>
        <v>-7727</v>
      </c>
    </row>
    <row r="192" spans="1:8">
      <c r="A192" s="81" t="str">
        <f t="shared" si="18"/>
        <v>АЛКОМЕТ АД</v>
      </c>
      <c r="B192" s="81" t="str">
        <f t="shared" si="19"/>
        <v>837066358</v>
      </c>
      <c r="C192" s="317">
        <f t="shared" si="20"/>
        <v>43190</v>
      </c>
      <c r="D192" s="81" t="s">
        <v>402</v>
      </c>
      <c r="E192" s="81">
        <v>1</v>
      </c>
      <c r="F192" s="81" t="s">
        <v>401</v>
      </c>
      <c r="G192" s="81" t="s">
        <v>537</v>
      </c>
      <c r="H192" s="260">
        <f>'3-Отчет за паричния поток'!C23</f>
        <v>-13345</v>
      </c>
    </row>
    <row r="193" spans="1:8">
      <c r="A193" s="81" t="str">
        <f t="shared" si="18"/>
        <v>АЛКОМЕТ АД</v>
      </c>
      <c r="B193" s="81" t="str">
        <f t="shared" si="19"/>
        <v>837066358</v>
      </c>
      <c r="C193" s="317">
        <f t="shared" si="20"/>
        <v>43190</v>
      </c>
      <c r="D193" s="81" t="s">
        <v>404</v>
      </c>
      <c r="E193" s="81">
        <v>1</v>
      </c>
      <c r="F193" s="81" t="s">
        <v>403</v>
      </c>
      <c r="G193" s="81" t="s">
        <v>537</v>
      </c>
      <c r="H193" s="260">
        <f>'3-Отчет за паричния поток'!C24</f>
        <v>0</v>
      </c>
    </row>
    <row r="194" spans="1:8">
      <c r="A194" s="81" t="str">
        <f t="shared" si="18"/>
        <v>АЛКОМЕТ АД</v>
      </c>
      <c r="B194" s="81" t="str">
        <f t="shared" si="19"/>
        <v>837066358</v>
      </c>
      <c r="C194" s="317">
        <f t="shared" si="20"/>
        <v>43190</v>
      </c>
      <c r="D194" s="81" t="s">
        <v>406</v>
      </c>
      <c r="E194" s="81">
        <v>1</v>
      </c>
      <c r="F194" s="81" t="s">
        <v>405</v>
      </c>
      <c r="G194" s="81" t="s">
        <v>537</v>
      </c>
      <c r="H194" s="260">
        <f>'3-Отчет за паричния поток'!C25</f>
        <v>0</v>
      </c>
    </row>
    <row r="195" spans="1:8">
      <c r="A195" s="81" t="str">
        <f t="shared" si="18"/>
        <v>АЛКОМЕТ АД</v>
      </c>
      <c r="B195" s="81" t="str">
        <f t="shared" si="19"/>
        <v>837066358</v>
      </c>
      <c r="C195" s="317">
        <f t="shared" si="20"/>
        <v>43190</v>
      </c>
      <c r="D195" s="81" t="s">
        <v>408</v>
      </c>
      <c r="E195" s="81">
        <v>1</v>
      </c>
      <c r="F195" s="81" t="s">
        <v>407</v>
      </c>
      <c r="G195" s="81" t="s">
        <v>537</v>
      </c>
      <c r="H195" s="260">
        <f>'3-Отчет за паричния поток'!C26</f>
        <v>0</v>
      </c>
    </row>
    <row r="196" spans="1:8">
      <c r="A196" s="81" t="str">
        <f t="shared" si="18"/>
        <v>АЛКОМЕТ АД</v>
      </c>
      <c r="B196" s="81" t="str">
        <f t="shared" si="19"/>
        <v>837066358</v>
      </c>
      <c r="C196" s="317">
        <f t="shared" si="20"/>
        <v>43190</v>
      </c>
      <c r="D196" s="81" t="s">
        <v>410</v>
      </c>
      <c r="E196" s="81">
        <v>1</v>
      </c>
      <c r="F196" s="81" t="s">
        <v>409</v>
      </c>
      <c r="G196" s="81" t="s">
        <v>537</v>
      </c>
      <c r="H196" s="260">
        <f>'3-Отчет за паричния поток'!C27</f>
        <v>0</v>
      </c>
    </row>
    <row r="197" spans="1:8">
      <c r="A197" s="81" t="str">
        <f t="shared" si="18"/>
        <v>АЛКОМЕТ АД</v>
      </c>
      <c r="B197" s="81" t="str">
        <f t="shared" si="19"/>
        <v>837066358</v>
      </c>
      <c r="C197" s="317">
        <f t="shared" si="20"/>
        <v>43190</v>
      </c>
      <c r="D197" s="81" t="s">
        <v>412</v>
      </c>
      <c r="E197" s="81">
        <v>1</v>
      </c>
      <c r="F197" s="81" t="s">
        <v>411</v>
      </c>
      <c r="G197" s="81" t="s">
        <v>537</v>
      </c>
      <c r="H197" s="260">
        <f>'3-Отчет за паричния поток'!C28</f>
        <v>0</v>
      </c>
    </row>
    <row r="198" spans="1:8">
      <c r="A198" s="81" t="str">
        <f t="shared" si="18"/>
        <v>АЛКОМЕТ АД</v>
      </c>
      <c r="B198" s="81" t="str">
        <f t="shared" si="19"/>
        <v>837066358</v>
      </c>
      <c r="C198" s="317">
        <f t="shared" si="20"/>
        <v>43190</v>
      </c>
      <c r="D198" s="81" t="s">
        <v>414</v>
      </c>
      <c r="E198" s="81">
        <v>1</v>
      </c>
      <c r="F198" s="81" t="s">
        <v>413</v>
      </c>
      <c r="G198" s="81" t="s">
        <v>537</v>
      </c>
      <c r="H198" s="260">
        <f>'3-Отчет за паричния поток'!C29</f>
        <v>0</v>
      </c>
    </row>
    <row r="199" spans="1:8">
      <c r="A199" s="81" t="str">
        <f t="shared" si="18"/>
        <v>АЛКОМЕТ АД</v>
      </c>
      <c r="B199" s="81" t="str">
        <f t="shared" si="19"/>
        <v>837066358</v>
      </c>
      <c r="C199" s="317">
        <f t="shared" si="20"/>
        <v>43190</v>
      </c>
      <c r="D199" s="81" t="s">
        <v>416</v>
      </c>
      <c r="E199" s="81">
        <v>1</v>
      </c>
      <c r="F199" s="81" t="s">
        <v>415</v>
      </c>
      <c r="G199" s="81" t="s">
        <v>537</v>
      </c>
      <c r="H199" s="260">
        <f>'3-Отчет за паричния поток'!C30</f>
        <v>0</v>
      </c>
    </row>
    <row r="200" spans="1:8">
      <c r="A200" s="81" t="str">
        <f t="shared" si="18"/>
        <v>АЛКОМЕТ АД</v>
      </c>
      <c r="B200" s="81" t="str">
        <f t="shared" si="19"/>
        <v>837066358</v>
      </c>
      <c r="C200" s="317">
        <f t="shared" si="20"/>
        <v>43190</v>
      </c>
      <c r="D200" s="81" t="s">
        <v>417</v>
      </c>
      <c r="E200" s="81">
        <v>1</v>
      </c>
      <c r="F200" s="81" t="s">
        <v>394</v>
      </c>
      <c r="G200" s="81" t="s">
        <v>537</v>
      </c>
      <c r="H200" s="260">
        <f>'3-Отчет за паричния поток'!C31</f>
        <v>0</v>
      </c>
    </row>
    <row r="201" spans="1:8">
      <c r="A201" s="81" t="str">
        <f t="shared" si="18"/>
        <v>АЛКОМЕТ АД</v>
      </c>
      <c r="B201" s="81" t="str">
        <f t="shared" si="19"/>
        <v>837066358</v>
      </c>
      <c r="C201" s="317">
        <f t="shared" si="20"/>
        <v>43190</v>
      </c>
      <c r="D201" s="81" t="s">
        <v>419</v>
      </c>
      <c r="E201" s="81">
        <v>1</v>
      </c>
      <c r="F201" s="81" t="s">
        <v>418</v>
      </c>
      <c r="G201" s="81" t="s">
        <v>537</v>
      </c>
      <c r="H201" s="260">
        <f>'3-Отчет за паричния поток'!C32</f>
        <v>0</v>
      </c>
    </row>
    <row r="202" spans="1:8">
      <c r="A202" s="81" t="str">
        <f t="shared" si="18"/>
        <v>АЛКОМЕТ АД</v>
      </c>
      <c r="B202" s="81" t="str">
        <f t="shared" si="19"/>
        <v>837066358</v>
      </c>
      <c r="C202" s="317">
        <f t="shared" si="20"/>
        <v>43190</v>
      </c>
      <c r="D202" s="81" t="s">
        <v>421</v>
      </c>
      <c r="E202" s="81">
        <v>1</v>
      </c>
      <c r="F202" s="81" t="s">
        <v>420</v>
      </c>
      <c r="G202" s="81" t="s">
        <v>537</v>
      </c>
      <c r="H202" s="260">
        <f>'3-Отчет за паричния поток'!C33</f>
        <v>-13345</v>
      </c>
    </row>
    <row r="203" spans="1:8">
      <c r="A203" s="81" t="str">
        <f t="shared" si="18"/>
        <v>АЛКОМЕТ АД</v>
      </c>
      <c r="B203" s="81" t="str">
        <f t="shared" si="19"/>
        <v>837066358</v>
      </c>
      <c r="C203" s="317">
        <f t="shared" si="20"/>
        <v>43190</v>
      </c>
      <c r="D203" s="81" t="s">
        <v>424</v>
      </c>
      <c r="E203" s="81">
        <v>1</v>
      </c>
      <c r="F203" s="81" t="s">
        <v>423</v>
      </c>
      <c r="G203" s="81" t="s">
        <v>538</v>
      </c>
      <c r="H203" s="260">
        <f>'3-Отчет за паричния поток'!C35</f>
        <v>0</v>
      </c>
    </row>
    <row r="204" spans="1:8">
      <c r="A204" s="81" t="str">
        <f t="shared" si="18"/>
        <v>АЛКОМЕТ АД</v>
      </c>
      <c r="B204" s="81" t="str">
        <f t="shared" si="19"/>
        <v>837066358</v>
      </c>
      <c r="C204" s="317">
        <f t="shared" si="20"/>
        <v>43190</v>
      </c>
      <c r="D204" s="81" t="s">
        <v>426</v>
      </c>
      <c r="E204" s="81">
        <v>1</v>
      </c>
      <c r="F204" s="81" t="s">
        <v>425</v>
      </c>
      <c r="G204" s="81" t="s">
        <v>538</v>
      </c>
      <c r="H204" s="260">
        <f>'3-Отчет за паричния поток'!C36</f>
        <v>0</v>
      </c>
    </row>
    <row r="205" spans="1:8">
      <c r="A205" s="81" t="str">
        <f t="shared" si="18"/>
        <v>АЛКОМЕТ АД</v>
      </c>
      <c r="B205" s="81" t="str">
        <f t="shared" si="19"/>
        <v>837066358</v>
      </c>
      <c r="C205" s="317">
        <f t="shared" si="20"/>
        <v>43190</v>
      </c>
      <c r="D205" s="81" t="s">
        <v>428</v>
      </c>
      <c r="E205" s="81">
        <v>1</v>
      </c>
      <c r="F205" s="81" t="s">
        <v>427</v>
      </c>
      <c r="G205" s="81" t="s">
        <v>538</v>
      </c>
      <c r="H205" s="260">
        <f>'3-Отчет за паричния поток'!C37</f>
        <v>160974</v>
      </c>
    </row>
    <row r="206" spans="1:8">
      <c r="A206" s="81" t="str">
        <f t="shared" si="18"/>
        <v>АЛКОМЕТ АД</v>
      </c>
      <c r="B206" s="81" t="str">
        <f t="shared" si="19"/>
        <v>837066358</v>
      </c>
      <c r="C206" s="317">
        <f t="shared" si="20"/>
        <v>43190</v>
      </c>
      <c r="D206" s="81" t="s">
        <v>430</v>
      </c>
      <c r="E206" s="81">
        <v>1</v>
      </c>
      <c r="F206" s="81" t="s">
        <v>429</v>
      </c>
      <c r="G206" s="81" t="s">
        <v>538</v>
      </c>
      <c r="H206" s="260">
        <f>'3-Отчет за паричния поток'!C38</f>
        <v>-139965</v>
      </c>
    </row>
    <row r="207" spans="1:8">
      <c r="A207" s="81" t="str">
        <f t="shared" si="18"/>
        <v>АЛКОМЕТ АД</v>
      </c>
      <c r="B207" s="81" t="str">
        <f t="shared" si="19"/>
        <v>837066358</v>
      </c>
      <c r="C207" s="317">
        <f t="shared" si="20"/>
        <v>43190</v>
      </c>
      <c r="D207" s="81" t="s">
        <v>432</v>
      </c>
      <c r="E207" s="81">
        <v>1</v>
      </c>
      <c r="F207" s="81" t="s">
        <v>431</v>
      </c>
      <c r="G207" s="81" t="s">
        <v>538</v>
      </c>
      <c r="H207" s="260">
        <f>'3-Отчет за паричния поток'!C39</f>
        <v>-3</v>
      </c>
    </row>
    <row r="208" spans="1:8">
      <c r="A208" s="81" t="str">
        <f t="shared" si="18"/>
        <v>АЛКОМЕТ АД</v>
      </c>
      <c r="B208" s="81" t="str">
        <f t="shared" si="19"/>
        <v>837066358</v>
      </c>
      <c r="C208" s="317">
        <f t="shared" si="20"/>
        <v>43190</v>
      </c>
      <c r="D208" s="81" t="s">
        <v>434</v>
      </c>
      <c r="E208" s="81">
        <v>1</v>
      </c>
      <c r="F208" s="81" t="s">
        <v>433</v>
      </c>
      <c r="G208" s="81" t="s">
        <v>538</v>
      </c>
      <c r="H208" s="260">
        <f>'3-Отчет за паричния поток'!C40</f>
        <v>0</v>
      </c>
    </row>
    <row r="209" spans="1:8">
      <c r="A209" s="81" t="str">
        <f t="shared" si="18"/>
        <v>АЛКОМЕТ АД</v>
      </c>
      <c r="B209" s="81" t="str">
        <f t="shared" si="19"/>
        <v>837066358</v>
      </c>
      <c r="C209" s="317">
        <f t="shared" si="20"/>
        <v>43190</v>
      </c>
      <c r="D209" s="81" t="s">
        <v>436</v>
      </c>
      <c r="E209" s="81">
        <v>1</v>
      </c>
      <c r="F209" s="81" t="s">
        <v>435</v>
      </c>
      <c r="G209" s="81" t="s">
        <v>538</v>
      </c>
      <c r="H209" s="260">
        <f>'3-Отчет за паричния поток'!C41</f>
        <v>0</v>
      </c>
    </row>
    <row r="210" spans="1:8">
      <c r="A210" s="81" t="str">
        <f t="shared" si="18"/>
        <v>АЛКОМЕТ АД</v>
      </c>
      <c r="B210" s="81" t="str">
        <f t="shared" si="19"/>
        <v>837066358</v>
      </c>
      <c r="C210" s="317">
        <f t="shared" si="20"/>
        <v>43190</v>
      </c>
      <c r="D210" s="81" t="s">
        <v>438</v>
      </c>
      <c r="E210" s="81">
        <v>1</v>
      </c>
      <c r="F210" s="81" t="s">
        <v>437</v>
      </c>
      <c r="G210" s="81" t="s">
        <v>538</v>
      </c>
      <c r="H210" s="260">
        <f>'3-Отчет за паричния поток'!C42</f>
        <v>-115</v>
      </c>
    </row>
    <row r="211" spans="1:8">
      <c r="A211" s="81" t="str">
        <f t="shared" si="18"/>
        <v>АЛКОМЕТ АД</v>
      </c>
      <c r="B211" s="81" t="str">
        <f t="shared" si="19"/>
        <v>837066358</v>
      </c>
      <c r="C211" s="317">
        <f t="shared" si="20"/>
        <v>43190</v>
      </c>
      <c r="D211" s="81" t="s">
        <v>440</v>
      </c>
      <c r="E211" s="81">
        <v>1</v>
      </c>
      <c r="F211" s="81" t="s">
        <v>439</v>
      </c>
      <c r="G211" s="81" t="s">
        <v>538</v>
      </c>
      <c r="H211" s="260">
        <f>'3-Отчет за паричния поток'!C43</f>
        <v>20891</v>
      </c>
    </row>
    <row r="212" spans="1:8">
      <c r="A212" s="81" t="str">
        <f t="shared" si="18"/>
        <v>АЛКОМЕТ АД</v>
      </c>
      <c r="B212" s="81" t="str">
        <f t="shared" si="19"/>
        <v>837066358</v>
      </c>
      <c r="C212" s="317">
        <f t="shared" si="20"/>
        <v>43190</v>
      </c>
      <c r="D212" s="81" t="s">
        <v>442</v>
      </c>
      <c r="E212" s="81">
        <v>1</v>
      </c>
      <c r="F212" s="81" t="s">
        <v>441</v>
      </c>
      <c r="H212" s="260">
        <f>'3-Отчет за паричния поток'!C44</f>
        <v>-181</v>
      </c>
    </row>
    <row r="213" spans="1:8">
      <c r="A213" s="81" t="str">
        <f t="shared" si="18"/>
        <v>АЛКОМЕТ АД</v>
      </c>
      <c r="B213" s="81" t="str">
        <f t="shared" si="19"/>
        <v>837066358</v>
      </c>
      <c r="C213" s="317">
        <f t="shared" si="20"/>
        <v>43190</v>
      </c>
      <c r="D213" s="81" t="s">
        <v>444</v>
      </c>
      <c r="E213" s="81">
        <v>1</v>
      </c>
      <c r="F213" s="81" t="s">
        <v>443</v>
      </c>
      <c r="H213" s="260">
        <f>'3-Отчет за паричния поток'!C45</f>
        <v>985</v>
      </c>
    </row>
    <row r="214" spans="1:8">
      <c r="A214" s="81" t="str">
        <f t="shared" si="18"/>
        <v>АЛКОМЕТ АД</v>
      </c>
      <c r="B214" s="81" t="str">
        <f t="shared" si="19"/>
        <v>837066358</v>
      </c>
      <c r="C214" s="317">
        <f t="shared" si="20"/>
        <v>43190</v>
      </c>
      <c r="D214" s="81" t="s">
        <v>446</v>
      </c>
      <c r="E214" s="81">
        <v>1</v>
      </c>
      <c r="F214" s="81" t="s">
        <v>445</v>
      </c>
      <c r="H214" s="260">
        <f>'3-Отчет за паричния поток'!C46</f>
        <v>804</v>
      </c>
    </row>
    <row r="215" spans="1:8">
      <c r="A215" s="81" t="str">
        <f t="shared" si="18"/>
        <v>АЛКОМЕТ АД</v>
      </c>
      <c r="B215" s="81" t="str">
        <f t="shared" si="19"/>
        <v>837066358</v>
      </c>
      <c r="C215" s="317">
        <f t="shared" si="20"/>
        <v>43190</v>
      </c>
      <c r="D215" s="81" t="s">
        <v>448</v>
      </c>
      <c r="E215" s="81">
        <v>1</v>
      </c>
      <c r="F215" s="81" t="s">
        <v>447</v>
      </c>
      <c r="H215" s="260">
        <f>'3-Отчет за паричния поток'!C47</f>
        <v>721</v>
      </c>
    </row>
    <row r="216" spans="1:8">
      <c r="A216" s="81" t="str">
        <f t="shared" si="18"/>
        <v>АЛКОМЕТ АД</v>
      </c>
      <c r="B216" s="81" t="str">
        <f t="shared" si="19"/>
        <v>837066358</v>
      </c>
      <c r="C216" s="317">
        <f t="shared" si="20"/>
        <v>43190</v>
      </c>
      <c r="D216" s="81" t="s">
        <v>450</v>
      </c>
      <c r="E216" s="81">
        <v>1</v>
      </c>
      <c r="F216" s="81" t="s">
        <v>449</v>
      </c>
      <c r="H216" s="260">
        <f>'3-Отчет за паричния поток'!C48</f>
        <v>81</v>
      </c>
    </row>
    <row r="217" spans="1:8" s="259" customFormat="1">
      <c r="C217" s="316"/>
      <c r="F217" s="262" t="s">
        <v>539</v>
      </c>
    </row>
    <row r="218" spans="1:8">
      <c r="A218" s="81" t="str">
        <f t="shared" ref="A218:A281" si="21">pdeName</f>
        <v>АЛКОМЕТ АД</v>
      </c>
      <c r="B218" s="81" t="str">
        <f t="shared" ref="B218:B281" si="22">pdeBulstat</f>
        <v>837066358</v>
      </c>
      <c r="C218" s="317">
        <f t="shared" ref="C218:C281" si="23">endDate</f>
        <v>43190</v>
      </c>
      <c r="D218" s="81" t="s">
        <v>468</v>
      </c>
      <c r="E218" s="81">
        <v>1</v>
      </c>
      <c r="F218" s="261" t="s">
        <v>467</v>
      </c>
      <c r="H218" s="260">
        <f>'4-Отчет за собствения капитал'!C13</f>
        <v>17953</v>
      </c>
    </row>
    <row r="219" spans="1:8">
      <c r="A219" s="81" t="str">
        <f t="shared" si="21"/>
        <v>АЛКОМЕТ АД</v>
      </c>
      <c r="B219" s="81" t="str">
        <f t="shared" si="22"/>
        <v>837066358</v>
      </c>
      <c r="C219" s="317">
        <f t="shared" si="23"/>
        <v>43190</v>
      </c>
      <c r="D219" s="81" t="s">
        <v>470</v>
      </c>
      <c r="E219" s="81">
        <v>1</v>
      </c>
      <c r="F219" s="261" t="s">
        <v>469</v>
      </c>
      <c r="H219" s="260">
        <f>'4-Отчет за собствения капитал'!C14</f>
        <v>0</v>
      </c>
    </row>
    <row r="220" spans="1:8">
      <c r="A220" s="81" t="str">
        <f t="shared" si="21"/>
        <v>АЛКОМЕТ АД</v>
      </c>
      <c r="B220" s="81" t="str">
        <f t="shared" si="22"/>
        <v>837066358</v>
      </c>
      <c r="C220" s="317">
        <f t="shared" si="23"/>
        <v>43190</v>
      </c>
      <c r="D220" s="81" t="s">
        <v>472</v>
      </c>
      <c r="E220" s="81">
        <v>1</v>
      </c>
      <c r="F220" s="261" t="s">
        <v>471</v>
      </c>
      <c r="H220" s="260">
        <f>'4-Отчет за собствения капитал'!C15</f>
        <v>0</v>
      </c>
    </row>
    <row r="221" spans="1:8">
      <c r="A221" s="81" t="str">
        <f t="shared" si="21"/>
        <v>АЛКОМЕТ АД</v>
      </c>
      <c r="B221" s="81" t="str">
        <f t="shared" si="22"/>
        <v>837066358</v>
      </c>
      <c r="C221" s="317">
        <f t="shared" si="23"/>
        <v>43190</v>
      </c>
      <c r="D221" s="81" t="s">
        <v>474</v>
      </c>
      <c r="E221" s="81">
        <v>1</v>
      </c>
      <c r="F221" s="261" t="s">
        <v>473</v>
      </c>
      <c r="H221" s="260">
        <f>'4-Отчет за собствения капитал'!C16</f>
        <v>0</v>
      </c>
    </row>
    <row r="222" spans="1:8">
      <c r="A222" s="81" t="str">
        <f t="shared" si="21"/>
        <v>АЛКОМЕТ АД</v>
      </c>
      <c r="B222" s="81" t="str">
        <f t="shared" si="22"/>
        <v>837066358</v>
      </c>
      <c r="C222" s="317">
        <f t="shared" si="23"/>
        <v>43190</v>
      </c>
      <c r="D222" s="81" t="s">
        <v>476</v>
      </c>
      <c r="E222" s="81">
        <v>1</v>
      </c>
      <c r="F222" s="261" t="s">
        <v>475</v>
      </c>
      <c r="H222" s="260">
        <f>'4-Отчет за собствения капитал'!C17</f>
        <v>17953</v>
      </c>
    </row>
    <row r="223" spans="1:8">
      <c r="A223" s="81" t="str">
        <f t="shared" si="21"/>
        <v>АЛКОМЕТ АД</v>
      </c>
      <c r="B223" s="81" t="str">
        <f t="shared" si="22"/>
        <v>837066358</v>
      </c>
      <c r="C223" s="317">
        <f t="shared" si="23"/>
        <v>43190</v>
      </c>
      <c r="D223" s="81" t="s">
        <v>478</v>
      </c>
      <c r="E223" s="81">
        <v>1</v>
      </c>
      <c r="F223" s="261" t="s">
        <v>477</v>
      </c>
      <c r="H223" s="260">
        <f>'4-Отчет за собствения капитал'!C18</f>
        <v>0</v>
      </c>
    </row>
    <row r="224" spans="1:8">
      <c r="A224" s="81" t="str">
        <f t="shared" si="21"/>
        <v>АЛКОМЕТ АД</v>
      </c>
      <c r="B224" s="81" t="str">
        <f t="shared" si="22"/>
        <v>837066358</v>
      </c>
      <c r="C224" s="317">
        <f t="shared" si="23"/>
        <v>43190</v>
      </c>
      <c r="D224" s="81" t="s">
        <v>480</v>
      </c>
      <c r="E224" s="81">
        <v>1</v>
      </c>
      <c r="F224" s="261" t="s">
        <v>479</v>
      </c>
      <c r="H224" s="260">
        <f>'4-Отчет за собствения капитал'!C19</f>
        <v>0</v>
      </c>
    </row>
    <row r="225" spans="1:8">
      <c r="A225" s="81" t="str">
        <f t="shared" si="21"/>
        <v>АЛКОМЕТ АД</v>
      </c>
      <c r="B225" s="81" t="str">
        <f t="shared" si="22"/>
        <v>837066358</v>
      </c>
      <c r="C225" s="317">
        <f t="shared" si="23"/>
        <v>43190</v>
      </c>
      <c r="D225" s="81" t="s">
        <v>482</v>
      </c>
      <c r="E225" s="81">
        <v>1</v>
      </c>
      <c r="F225" s="261" t="s">
        <v>481</v>
      </c>
      <c r="H225" s="260">
        <f>'4-Отчет за собствения капитал'!C20</f>
        <v>0</v>
      </c>
    </row>
    <row r="226" spans="1:8">
      <c r="A226" s="81" t="str">
        <f t="shared" si="21"/>
        <v>АЛКОМЕТ АД</v>
      </c>
      <c r="B226" s="81" t="str">
        <f t="shared" si="22"/>
        <v>837066358</v>
      </c>
      <c r="C226" s="317">
        <f t="shared" si="23"/>
        <v>43190</v>
      </c>
      <c r="D226" s="81" t="s">
        <v>484</v>
      </c>
      <c r="E226" s="81">
        <v>1</v>
      </c>
      <c r="F226" s="261" t="s">
        <v>483</v>
      </c>
      <c r="H226" s="260">
        <f>'4-Отчет за собствения капитал'!C21</f>
        <v>0</v>
      </c>
    </row>
    <row r="227" spans="1:8">
      <c r="A227" s="81" t="str">
        <f t="shared" si="21"/>
        <v>АЛКОМЕТ АД</v>
      </c>
      <c r="B227" s="81" t="str">
        <f t="shared" si="22"/>
        <v>837066358</v>
      </c>
      <c r="C227" s="317">
        <f t="shared" si="23"/>
        <v>43190</v>
      </c>
      <c r="D227" s="81" t="s">
        <v>486</v>
      </c>
      <c r="E227" s="81">
        <v>1</v>
      </c>
      <c r="F227" s="261" t="s">
        <v>485</v>
      </c>
      <c r="H227" s="260">
        <f>'4-Отчет за собствения капитал'!C22</f>
        <v>0</v>
      </c>
    </row>
    <row r="228" spans="1:8">
      <c r="A228" s="81" t="str">
        <f t="shared" si="21"/>
        <v>АЛКОМЕТ АД</v>
      </c>
      <c r="B228" s="81" t="str">
        <f t="shared" si="22"/>
        <v>837066358</v>
      </c>
      <c r="C228" s="317">
        <f t="shared" si="23"/>
        <v>43190</v>
      </c>
      <c r="D228" s="81" t="s">
        <v>488</v>
      </c>
      <c r="E228" s="81">
        <v>1</v>
      </c>
      <c r="F228" s="261" t="s">
        <v>487</v>
      </c>
      <c r="H228" s="260">
        <f>'4-Отчет за собствения капитал'!C23</f>
        <v>0</v>
      </c>
    </row>
    <row r="229" spans="1:8">
      <c r="A229" s="81" t="str">
        <f t="shared" si="21"/>
        <v>АЛКОМЕТ АД</v>
      </c>
      <c r="B229" s="81" t="str">
        <f t="shared" si="22"/>
        <v>837066358</v>
      </c>
      <c r="C229" s="317">
        <f t="shared" si="23"/>
        <v>43190</v>
      </c>
      <c r="D229" s="81" t="s">
        <v>490</v>
      </c>
      <c r="E229" s="81">
        <v>1</v>
      </c>
      <c r="F229" s="261" t="s">
        <v>489</v>
      </c>
      <c r="H229" s="260">
        <f>'4-Отчет за собствения капитал'!C24</f>
        <v>0</v>
      </c>
    </row>
    <row r="230" spans="1:8">
      <c r="A230" s="81" t="str">
        <f t="shared" si="21"/>
        <v>АЛКОМЕТ АД</v>
      </c>
      <c r="B230" s="81" t="str">
        <f t="shared" si="22"/>
        <v>837066358</v>
      </c>
      <c r="C230" s="317">
        <f t="shared" si="23"/>
        <v>43190</v>
      </c>
      <c r="D230" s="81" t="s">
        <v>492</v>
      </c>
      <c r="E230" s="81">
        <v>1</v>
      </c>
      <c r="F230" s="261" t="s">
        <v>491</v>
      </c>
      <c r="H230" s="260">
        <f>'4-Отчет за собствения капитал'!C25</f>
        <v>0</v>
      </c>
    </row>
    <row r="231" spans="1:8">
      <c r="A231" s="81" t="str">
        <f t="shared" si="21"/>
        <v>АЛКОМЕТ АД</v>
      </c>
      <c r="B231" s="81" t="str">
        <f t="shared" si="22"/>
        <v>837066358</v>
      </c>
      <c r="C231" s="317">
        <f t="shared" si="23"/>
        <v>43190</v>
      </c>
      <c r="D231" s="81" t="s">
        <v>494</v>
      </c>
      <c r="E231" s="81">
        <v>1</v>
      </c>
      <c r="F231" s="261" t="s">
        <v>493</v>
      </c>
      <c r="H231" s="260">
        <f>'4-Отчет за собствения капитал'!C26</f>
        <v>0</v>
      </c>
    </row>
    <row r="232" spans="1:8">
      <c r="A232" s="81" t="str">
        <f t="shared" si="21"/>
        <v>АЛКОМЕТ АД</v>
      </c>
      <c r="B232" s="81" t="str">
        <f t="shared" si="22"/>
        <v>837066358</v>
      </c>
      <c r="C232" s="317">
        <f t="shared" si="23"/>
        <v>43190</v>
      </c>
      <c r="D232" s="81" t="s">
        <v>495</v>
      </c>
      <c r="E232" s="81">
        <v>1</v>
      </c>
      <c r="F232" s="261" t="s">
        <v>489</v>
      </c>
      <c r="H232" s="260">
        <f>'4-Отчет за собствения капитал'!C27</f>
        <v>0</v>
      </c>
    </row>
    <row r="233" spans="1:8">
      <c r="A233" s="81" t="str">
        <f t="shared" si="21"/>
        <v>АЛКОМЕТ АД</v>
      </c>
      <c r="B233" s="81" t="str">
        <f t="shared" si="22"/>
        <v>837066358</v>
      </c>
      <c r="C233" s="317">
        <f t="shared" si="23"/>
        <v>43190</v>
      </c>
      <c r="D233" s="81" t="s">
        <v>496</v>
      </c>
      <c r="E233" s="81">
        <v>1</v>
      </c>
      <c r="F233" s="261" t="s">
        <v>491</v>
      </c>
      <c r="H233" s="260">
        <f>'4-Отчет за собствения капитал'!C28</f>
        <v>0</v>
      </c>
    </row>
    <row r="234" spans="1:8">
      <c r="A234" s="81" t="str">
        <f t="shared" si="21"/>
        <v>АЛКОМЕТ АД</v>
      </c>
      <c r="B234" s="81" t="str">
        <f t="shared" si="22"/>
        <v>837066358</v>
      </c>
      <c r="C234" s="317">
        <f t="shared" si="23"/>
        <v>43190</v>
      </c>
      <c r="D234" s="81" t="s">
        <v>498</v>
      </c>
      <c r="E234" s="81">
        <v>1</v>
      </c>
      <c r="F234" s="261" t="s">
        <v>497</v>
      </c>
      <c r="H234" s="260">
        <f>'4-Отчет за собствения капитал'!C29</f>
        <v>0</v>
      </c>
    </row>
    <row r="235" spans="1:8">
      <c r="A235" s="81" t="str">
        <f t="shared" si="21"/>
        <v>АЛКОМЕТ АД</v>
      </c>
      <c r="B235" s="81" t="str">
        <f t="shared" si="22"/>
        <v>837066358</v>
      </c>
      <c r="C235" s="317">
        <f t="shared" si="23"/>
        <v>43190</v>
      </c>
      <c r="D235" s="81" t="s">
        <v>500</v>
      </c>
      <c r="E235" s="81">
        <v>1</v>
      </c>
      <c r="F235" s="261" t="s">
        <v>499</v>
      </c>
      <c r="H235" s="260">
        <f>'4-Отчет за собствения капитал'!C30</f>
        <v>0</v>
      </c>
    </row>
    <row r="236" spans="1:8">
      <c r="A236" s="81" t="str">
        <f t="shared" si="21"/>
        <v>АЛКОМЕТ АД</v>
      </c>
      <c r="B236" s="81" t="str">
        <f t="shared" si="22"/>
        <v>837066358</v>
      </c>
      <c r="C236" s="317">
        <f t="shared" si="23"/>
        <v>43190</v>
      </c>
      <c r="D236" s="81" t="s">
        <v>502</v>
      </c>
      <c r="E236" s="81">
        <v>1</v>
      </c>
      <c r="F236" s="261" t="s">
        <v>501</v>
      </c>
      <c r="H236" s="260">
        <f>'4-Отчет за собствения капитал'!C31</f>
        <v>17953</v>
      </c>
    </row>
    <row r="237" spans="1:8">
      <c r="A237" s="81" t="str">
        <f t="shared" si="21"/>
        <v>АЛКОМЕТ АД</v>
      </c>
      <c r="B237" s="81" t="str">
        <f t="shared" si="22"/>
        <v>837066358</v>
      </c>
      <c r="C237" s="317">
        <f t="shared" si="23"/>
        <v>43190</v>
      </c>
      <c r="D237" s="81" t="s">
        <v>504</v>
      </c>
      <c r="E237" s="81">
        <v>1</v>
      </c>
      <c r="F237" s="261" t="s">
        <v>503</v>
      </c>
      <c r="H237" s="260">
        <f>'4-Отчет за собствения капитал'!C32</f>
        <v>0</v>
      </c>
    </row>
    <row r="238" spans="1:8">
      <c r="A238" s="81" t="str">
        <f t="shared" si="21"/>
        <v>АЛКОМЕТ АД</v>
      </c>
      <c r="B238" s="81" t="str">
        <f t="shared" si="22"/>
        <v>837066358</v>
      </c>
      <c r="C238" s="317">
        <f t="shared" si="23"/>
        <v>43190</v>
      </c>
      <c r="D238" s="81" t="s">
        <v>506</v>
      </c>
      <c r="E238" s="81">
        <v>1</v>
      </c>
      <c r="F238" s="261" t="s">
        <v>505</v>
      </c>
      <c r="H238" s="260">
        <f>'4-Отчет за собствения капитал'!C33</f>
        <v>0</v>
      </c>
    </row>
    <row r="239" spans="1:8">
      <c r="A239" s="81" t="str">
        <f t="shared" si="21"/>
        <v>АЛКОМЕТ АД</v>
      </c>
      <c r="B239" s="81" t="str">
        <f t="shared" si="22"/>
        <v>837066358</v>
      </c>
      <c r="C239" s="317">
        <f t="shared" si="23"/>
        <v>43190</v>
      </c>
      <c r="D239" s="81" t="s">
        <v>508</v>
      </c>
      <c r="E239" s="81">
        <v>1</v>
      </c>
      <c r="F239" s="261" t="s">
        <v>507</v>
      </c>
      <c r="H239" s="260">
        <f>'4-Отчет за собствения капитал'!C34</f>
        <v>17953</v>
      </c>
    </row>
    <row r="240" spans="1:8">
      <c r="A240" s="81" t="str">
        <f t="shared" si="21"/>
        <v>АЛКОМЕТ АД</v>
      </c>
      <c r="B240" s="81" t="str">
        <f t="shared" si="22"/>
        <v>837066358</v>
      </c>
      <c r="C240" s="317">
        <f t="shared" si="23"/>
        <v>43190</v>
      </c>
      <c r="D240" s="81" t="s">
        <v>468</v>
      </c>
      <c r="E240" s="81">
        <v>2</v>
      </c>
      <c r="F240" s="261" t="s">
        <v>467</v>
      </c>
      <c r="H240" s="260">
        <f>'4-Отчет за собствения капитал'!D13</f>
        <v>0</v>
      </c>
    </row>
    <row r="241" spans="1:8">
      <c r="A241" s="81" t="str">
        <f t="shared" si="21"/>
        <v>АЛКОМЕТ АД</v>
      </c>
      <c r="B241" s="81" t="str">
        <f t="shared" si="22"/>
        <v>837066358</v>
      </c>
      <c r="C241" s="317">
        <f t="shared" si="23"/>
        <v>43190</v>
      </c>
      <c r="D241" s="81" t="s">
        <v>470</v>
      </c>
      <c r="E241" s="81">
        <v>2</v>
      </c>
      <c r="F241" s="261" t="s">
        <v>469</v>
      </c>
      <c r="H241" s="260">
        <f>'4-Отчет за собствения капитал'!D14</f>
        <v>0</v>
      </c>
    </row>
    <row r="242" spans="1:8">
      <c r="A242" s="81" t="str">
        <f t="shared" si="21"/>
        <v>АЛКОМЕТ АД</v>
      </c>
      <c r="B242" s="81" t="str">
        <f t="shared" si="22"/>
        <v>837066358</v>
      </c>
      <c r="C242" s="317">
        <f t="shared" si="23"/>
        <v>43190</v>
      </c>
      <c r="D242" s="81" t="s">
        <v>472</v>
      </c>
      <c r="E242" s="81">
        <v>2</v>
      </c>
      <c r="F242" s="261" t="s">
        <v>471</v>
      </c>
      <c r="H242" s="260">
        <f>'4-Отчет за собствения капитал'!D15</f>
        <v>0</v>
      </c>
    </row>
    <row r="243" spans="1:8">
      <c r="A243" s="81" t="str">
        <f t="shared" si="21"/>
        <v>АЛКОМЕТ АД</v>
      </c>
      <c r="B243" s="81" t="str">
        <f t="shared" si="22"/>
        <v>837066358</v>
      </c>
      <c r="C243" s="317">
        <f t="shared" si="23"/>
        <v>43190</v>
      </c>
      <c r="D243" s="81" t="s">
        <v>474</v>
      </c>
      <c r="E243" s="81">
        <v>2</v>
      </c>
      <c r="F243" s="261" t="s">
        <v>473</v>
      </c>
      <c r="H243" s="260">
        <f>'4-Отчет за собствения капитал'!D16</f>
        <v>0</v>
      </c>
    </row>
    <row r="244" spans="1:8">
      <c r="A244" s="81" t="str">
        <f t="shared" si="21"/>
        <v>АЛКОМЕТ АД</v>
      </c>
      <c r="B244" s="81" t="str">
        <f t="shared" si="22"/>
        <v>837066358</v>
      </c>
      <c r="C244" s="317">
        <f t="shared" si="23"/>
        <v>43190</v>
      </c>
      <c r="D244" s="81" t="s">
        <v>476</v>
      </c>
      <c r="E244" s="81">
        <v>2</v>
      </c>
      <c r="F244" s="261" t="s">
        <v>475</v>
      </c>
      <c r="H244" s="260">
        <f>'4-Отчет за собствения капитал'!D17</f>
        <v>0</v>
      </c>
    </row>
    <row r="245" spans="1:8">
      <c r="A245" s="81" t="str">
        <f t="shared" si="21"/>
        <v>АЛКОМЕТ АД</v>
      </c>
      <c r="B245" s="81" t="str">
        <f t="shared" si="22"/>
        <v>837066358</v>
      </c>
      <c r="C245" s="317">
        <f t="shared" si="23"/>
        <v>43190</v>
      </c>
      <c r="D245" s="81" t="s">
        <v>478</v>
      </c>
      <c r="E245" s="81">
        <v>2</v>
      </c>
      <c r="F245" s="261" t="s">
        <v>477</v>
      </c>
      <c r="H245" s="260">
        <f>'4-Отчет за собствения капитал'!D18</f>
        <v>0</v>
      </c>
    </row>
    <row r="246" spans="1:8">
      <c r="A246" s="81" t="str">
        <f t="shared" si="21"/>
        <v>АЛКОМЕТ АД</v>
      </c>
      <c r="B246" s="81" t="str">
        <f t="shared" si="22"/>
        <v>837066358</v>
      </c>
      <c r="C246" s="317">
        <f t="shared" si="23"/>
        <v>43190</v>
      </c>
      <c r="D246" s="81" t="s">
        <v>480</v>
      </c>
      <c r="E246" s="81">
        <v>2</v>
      </c>
      <c r="F246" s="261" t="s">
        <v>479</v>
      </c>
      <c r="H246" s="260">
        <f>'4-Отчет за собствения капитал'!D19</f>
        <v>0</v>
      </c>
    </row>
    <row r="247" spans="1:8">
      <c r="A247" s="81" t="str">
        <f t="shared" si="21"/>
        <v>АЛКОМЕТ АД</v>
      </c>
      <c r="B247" s="81" t="str">
        <f t="shared" si="22"/>
        <v>837066358</v>
      </c>
      <c r="C247" s="317">
        <f t="shared" si="23"/>
        <v>43190</v>
      </c>
      <c r="D247" s="81" t="s">
        <v>482</v>
      </c>
      <c r="E247" s="81">
        <v>2</v>
      </c>
      <c r="F247" s="261" t="s">
        <v>481</v>
      </c>
      <c r="H247" s="260">
        <f>'4-Отчет за собствения капитал'!D20</f>
        <v>0</v>
      </c>
    </row>
    <row r="248" spans="1:8">
      <c r="A248" s="81" t="str">
        <f t="shared" si="21"/>
        <v>АЛКОМЕТ АД</v>
      </c>
      <c r="B248" s="81" t="str">
        <f t="shared" si="22"/>
        <v>837066358</v>
      </c>
      <c r="C248" s="317">
        <f t="shared" si="23"/>
        <v>43190</v>
      </c>
      <c r="D248" s="81" t="s">
        <v>484</v>
      </c>
      <c r="E248" s="81">
        <v>2</v>
      </c>
      <c r="F248" s="261" t="s">
        <v>483</v>
      </c>
      <c r="H248" s="260">
        <f>'4-Отчет за собствения капитал'!D21</f>
        <v>0</v>
      </c>
    </row>
    <row r="249" spans="1:8">
      <c r="A249" s="81" t="str">
        <f t="shared" si="21"/>
        <v>АЛКОМЕТ АД</v>
      </c>
      <c r="B249" s="81" t="str">
        <f t="shared" si="22"/>
        <v>837066358</v>
      </c>
      <c r="C249" s="317">
        <f t="shared" si="23"/>
        <v>43190</v>
      </c>
      <c r="D249" s="81" t="s">
        <v>486</v>
      </c>
      <c r="E249" s="81">
        <v>2</v>
      </c>
      <c r="F249" s="261" t="s">
        <v>485</v>
      </c>
      <c r="H249" s="260">
        <f>'4-Отчет за собствения капитал'!D22</f>
        <v>0</v>
      </c>
    </row>
    <row r="250" spans="1:8">
      <c r="A250" s="81" t="str">
        <f t="shared" si="21"/>
        <v>АЛКОМЕТ АД</v>
      </c>
      <c r="B250" s="81" t="str">
        <f t="shared" si="22"/>
        <v>837066358</v>
      </c>
      <c r="C250" s="317">
        <f t="shared" si="23"/>
        <v>43190</v>
      </c>
      <c r="D250" s="81" t="s">
        <v>488</v>
      </c>
      <c r="E250" s="81">
        <v>2</v>
      </c>
      <c r="F250" s="261" t="s">
        <v>487</v>
      </c>
      <c r="H250" s="260">
        <f>'4-Отчет за собствения капитал'!D23</f>
        <v>0</v>
      </c>
    </row>
    <row r="251" spans="1:8">
      <c r="A251" s="81" t="str">
        <f t="shared" si="21"/>
        <v>АЛКОМЕТ АД</v>
      </c>
      <c r="B251" s="81" t="str">
        <f t="shared" si="22"/>
        <v>837066358</v>
      </c>
      <c r="C251" s="317">
        <f t="shared" si="23"/>
        <v>43190</v>
      </c>
      <c r="D251" s="81" t="s">
        <v>490</v>
      </c>
      <c r="E251" s="81">
        <v>2</v>
      </c>
      <c r="F251" s="261" t="s">
        <v>489</v>
      </c>
      <c r="H251" s="260">
        <f>'4-Отчет за собствения капитал'!D24</f>
        <v>0</v>
      </c>
    </row>
    <row r="252" spans="1:8">
      <c r="A252" s="81" t="str">
        <f t="shared" si="21"/>
        <v>АЛКОМЕТ АД</v>
      </c>
      <c r="B252" s="81" t="str">
        <f t="shared" si="22"/>
        <v>837066358</v>
      </c>
      <c r="C252" s="317">
        <f t="shared" si="23"/>
        <v>43190</v>
      </c>
      <c r="D252" s="81" t="s">
        <v>492</v>
      </c>
      <c r="E252" s="81">
        <v>2</v>
      </c>
      <c r="F252" s="261" t="s">
        <v>491</v>
      </c>
      <c r="H252" s="260">
        <f>'4-Отчет за собствения капитал'!D25</f>
        <v>0</v>
      </c>
    </row>
    <row r="253" spans="1:8">
      <c r="A253" s="81" t="str">
        <f t="shared" si="21"/>
        <v>АЛКОМЕТ АД</v>
      </c>
      <c r="B253" s="81" t="str">
        <f t="shared" si="22"/>
        <v>837066358</v>
      </c>
      <c r="C253" s="317">
        <f t="shared" si="23"/>
        <v>43190</v>
      </c>
      <c r="D253" s="81" t="s">
        <v>494</v>
      </c>
      <c r="E253" s="81">
        <v>2</v>
      </c>
      <c r="F253" s="261" t="s">
        <v>493</v>
      </c>
      <c r="H253" s="260">
        <f>'4-Отчет за собствения капитал'!D26</f>
        <v>0</v>
      </c>
    </row>
    <row r="254" spans="1:8">
      <c r="A254" s="81" t="str">
        <f t="shared" si="21"/>
        <v>АЛКОМЕТ АД</v>
      </c>
      <c r="B254" s="81" t="str">
        <f t="shared" si="22"/>
        <v>837066358</v>
      </c>
      <c r="C254" s="317">
        <f t="shared" si="23"/>
        <v>43190</v>
      </c>
      <c r="D254" s="81" t="s">
        <v>495</v>
      </c>
      <c r="E254" s="81">
        <v>2</v>
      </c>
      <c r="F254" s="261" t="s">
        <v>489</v>
      </c>
      <c r="H254" s="260">
        <f>'4-Отчет за собствения капитал'!D27</f>
        <v>0</v>
      </c>
    </row>
    <row r="255" spans="1:8">
      <c r="A255" s="81" t="str">
        <f t="shared" si="21"/>
        <v>АЛКОМЕТ АД</v>
      </c>
      <c r="B255" s="81" t="str">
        <f t="shared" si="22"/>
        <v>837066358</v>
      </c>
      <c r="C255" s="317">
        <f t="shared" si="23"/>
        <v>43190</v>
      </c>
      <c r="D255" s="81" t="s">
        <v>496</v>
      </c>
      <c r="E255" s="81">
        <v>2</v>
      </c>
      <c r="F255" s="261" t="s">
        <v>491</v>
      </c>
      <c r="H255" s="260">
        <f>'4-Отчет за собствения капитал'!D28</f>
        <v>0</v>
      </c>
    </row>
    <row r="256" spans="1:8">
      <c r="A256" s="81" t="str">
        <f t="shared" si="21"/>
        <v>АЛКОМЕТ АД</v>
      </c>
      <c r="B256" s="81" t="str">
        <f t="shared" si="22"/>
        <v>837066358</v>
      </c>
      <c r="C256" s="317">
        <f t="shared" si="23"/>
        <v>43190</v>
      </c>
      <c r="D256" s="81" t="s">
        <v>498</v>
      </c>
      <c r="E256" s="81">
        <v>2</v>
      </c>
      <c r="F256" s="261" t="s">
        <v>497</v>
      </c>
      <c r="H256" s="260">
        <f>'4-Отчет за собствения капитал'!D29</f>
        <v>0</v>
      </c>
    </row>
    <row r="257" spans="1:8">
      <c r="A257" s="81" t="str">
        <f t="shared" si="21"/>
        <v>АЛКОМЕТ АД</v>
      </c>
      <c r="B257" s="81" t="str">
        <f t="shared" si="22"/>
        <v>837066358</v>
      </c>
      <c r="C257" s="317">
        <f t="shared" si="23"/>
        <v>43190</v>
      </c>
      <c r="D257" s="81" t="s">
        <v>500</v>
      </c>
      <c r="E257" s="81">
        <v>2</v>
      </c>
      <c r="F257" s="261" t="s">
        <v>499</v>
      </c>
      <c r="H257" s="260">
        <f>'4-Отчет за собствения капитал'!D30</f>
        <v>0</v>
      </c>
    </row>
    <row r="258" spans="1:8">
      <c r="A258" s="81" t="str">
        <f t="shared" si="21"/>
        <v>АЛКОМЕТ АД</v>
      </c>
      <c r="B258" s="81" t="str">
        <f t="shared" si="22"/>
        <v>837066358</v>
      </c>
      <c r="C258" s="317">
        <f t="shared" si="23"/>
        <v>43190</v>
      </c>
      <c r="D258" s="81" t="s">
        <v>502</v>
      </c>
      <c r="E258" s="81">
        <v>2</v>
      </c>
      <c r="F258" s="261" t="s">
        <v>501</v>
      </c>
      <c r="H258" s="260">
        <f>'4-Отчет за собствения капитал'!D31</f>
        <v>0</v>
      </c>
    </row>
    <row r="259" spans="1:8">
      <c r="A259" s="81" t="str">
        <f t="shared" si="21"/>
        <v>АЛКОМЕТ АД</v>
      </c>
      <c r="B259" s="81" t="str">
        <f t="shared" si="22"/>
        <v>837066358</v>
      </c>
      <c r="C259" s="317">
        <f t="shared" si="23"/>
        <v>43190</v>
      </c>
      <c r="D259" s="81" t="s">
        <v>504</v>
      </c>
      <c r="E259" s="81">
        <v>2</v>
      </c>
      <c r="F259" s="261" t="s">
        <v>503</v>
      </c>
      <c r="H259" s="260">
        <f>'4-Отчет за собствения капитал'!D32</f>
        <v>0</v>
      </c>
    </row>
    <row r="260" spans="1:8">
      <c r="A260" s="81" t="str">
        <f t="shared" si="21"/>
        <v>АЛКОМЕТ АД</v>
      </c>
      <c r="B260" s="81" t="str">
        <f t="shared" si="22"/>
        <v>837066358</v>
      </c>
      <c r="C260" s="317">
        <f t="shared" si="23"/>
        <v>43190</v>
      </c>
      <c r="D260" s="81" t="s">
        <v>506</v>
      </c>
      <c r="E260" s="81">
        <v>2</v>
      </c>
      <c r="F260" s="261" t="s">
        <v>505</v>
      </c>
      <c r="H260" s="260">
        <f>'4-Отчет за собствения капитал'!D33</f>
        <v>0</v>
      </c>
    </row>
    <row r="261" spans="1:8">
      <c r="A261" s="81" t="str">
        <f t="shared" si="21"/>
        <v>АЛКОМЕТ АД</v>
      </c>
      <c r="B261" s="81" t="str">
        <f t="shared" si="22"/>
        <v>837066358</v>
      </c>
      <c r="C261" s="317">
        <f t="shared" si="23"/>
        <v>43190</v>
      </c>
      <c r="D261" s="81" t="s">
        <v>508</v>
      </c>
      <c r="E261" s="81">
        <v>2</v>
      </c>
      <c r="F261" s="261" t="s">
        <v>507</v>
      </c>
      <c r="H261" s="260">
        <f>'4-Отчет за собствения капитал'!D34</f>
        <v>0</v>
      </c>
    </row>
    <row r="262" spans="1:8">
      <c r="A262" s="81" t="str">
        <f t="shared" si="21"/>
        <v>АЛКОМЕТ АД</v>
      </c>
      <c r="B262" s="81" t="str">
        <f t="shared" si="22"/>
        <v>837066358</v>
      </c>
      <c r="C262" s="317">
        <f t="shared" si="23"/>
        <v>43190</v>
      </c>
      <c r="D262" s="81" t="s">
        <v>468</v>
      </c>
      <c r="E262" s="81">
        <v>3</v>
      </c>
      <c r="F262" s="261" t="s">
        <v>467</v>
      </c>
      <c r="H262" s="260">
        <f>'4-Отчет за собствения капитал'!E13</f>
        <v>90747</v>
      </c>
    </row>
    <row r="263" spans="1:8">
      <c r="A263" s="81" t="str">
        <f t="shared" si="21"/>
        <v>АЛКОМЕТ АД</v>
      </c>
      <c r="B263" s="81" t="str">
        <f t="shared" si="22"/>
        <v>837066358</v>
      </c>
      <c r="C263" s="317">
        <f t="shared" si="23"/>
        <v>43190</v>
      </c>
      <c r="D263" s="81" t="s">
        <v>470</v>
      </c>
      <c r="E263" s="81">
        <v>3</v>
      </c>
      <c r="F263" s="261" t="s">
        <v>469</v>
      </c>
      <c r="H263" s="260">
        <f>'4-Отчет за собствения капитал'!E14</f>
        <v>0</v>
      </c>
    </row>
    <row r="264" spans="1:8">
      <c r="A264" s="81" t="str">
        <f t="shared" si="21"/>
        <v>АЛКОМЕТ АД</v>
      </c>
      <c r="B264" s="81" t="str">
        <f t="shared" si="22"/>
        <v>837066358</v>
      </c>
      <c r="C264" s="317">
        <f t="shared" si="23"/>
        <v>43190</v>
      </c>
      <c r="D264" s="81" t="s">
        <v>472</v>
      </c>
      <c r="E264" s="81">
        <v>3</v>
      </c>
      <c r="F264" s="261" t="s">
        <v>471</v>
      </c>
      <c r="H264" s="260">
        <f>'4-Отчет за собствения капитал'!E15</f>
        <v>0</v>
      </c>
    </row>
    <row r="265" spans="1:8">
      <c r="A265" s="81" t="str">
        <f t="shared" si="21"/>
        <v>АЛКОМЕТ АД</v>
      </c>
      <c r="B265" s="81" t="str">
        <f t="shared" si="22"/>
        <v>837066358</v>
      </c>
      <c r="C265" s="317">
        <f t="shared" si="23"/>
        <v>43190</v>
      </c>
      <c r="D265" s="81" t="s">
        <v>474</v>
      </c>
      <c r="E265" s="81">
        <v>3</v>
      </c>
      <c r="F265" s="261" t="s">
        <v>473</v>
      </c>
      <c r="H265" s="260">
        <f>'4-Отчет за собствения капитал'!E16</f>
        <v>0</v>
      </c>
    </row>
    <row r="266" spans="1:8">
      <c r="A266" s="81" t="str">
        <f t="shared" si="21"/>
        <v>АЛКОМЕТ АД</v>
      </c>
      <c r="B266" s="81" t="str">
        <f t="shared" si="22"/>
        <v>837066358</v>
      </c>
      <c r="C266" s="317">
        <f t="shared" si="23"/>
        <v>43190</v>
      </c>
      <c r="D266" s="81" t="s">
        <v>476</v>
      </c>
      <c r="E266" s="81">
        <v>3</v>
      </c>
      <c r="F266" s="261" t="s">
        <v>475</v>
      </c>
      <c r="H266" s="260">
        <f>'4-Отчет за собствения капитал'!E17</f>
        <v>90747</v>
      </c>
    </row>
    <row r="267" spans="1:8">
      <c r="A267" s="81" t="str">
        <f t="shared" si="21"/>
        <v>АЛКОМЕТ АД</v>
      </c>
      <c r="B267" s="81" t="str">
        <f t="shared" si="22"/>
        <v>837066358</v>
      </c>
      <c r="C267" s="317">
        <f t="shared" si="23"/>
        <v>43190</v>
      </c>
      <c r="D267" s="81" t="s">
        <v>478</v>
      </c>
      <c r="E267" s="81">
        <v>3</v>
      </c>
      <c r="F267" s="261" t="s">
        <v>477</v>
      </c>
      <c r="H267" s="260">
        <f>'4-Отчет за собствения капитал'!E18</f>
        <v>0</v>
      </c>
    </row>
    <row r="268" spans="1:8">
      <c r="A268" s="81" t="str">
        <f t="shared" si="21"/>
        <v>АЛКОМЕТ АД</v>
      </c>
      <c r="B268" s="81" t="str">
        <f t="shared" si="22"/>
        <v>837066358</v>
      </c>
      <c r="C268" s="317">
        <f t="shared" si="23"/>
        <v>43190</v>
      </c>
      <c r="D268" s="81" t="s">
        <v>480</v>
      </c>
      <c r="E268" s="81">
        <v>3</v>
      </c>
      <c r="F268" s="261" t="s">
        <v>479</v>
      </c>
      <c r="H268" s="260">
        <f>'4-Отчет за собствения капитал'!E19</f>
        <v>0</v>
      </c>
    </row>
    <row r="269" spans="1:8">
      <c r="A269" s="81" t="str">
        <f t="shared" si="21"/>
        <v>АЛКОМЕТ АД</v>
      </c>
      <c r="B269" s="81" t="str">
        <f t="shared" si="22"/>
        <v>837066358</v>
      </c>
      <c r="C269" s="317">
        <f t="shared" si="23"/>
        <v>43190</v>
      </c>
      <c r="D269" s="81" t="s">
        <v>482</v>
      </c>
      <c r="E269" s="81">
        <v>3</v>
      </c>
      <c r="F269" s="261" t="s">
        <v>481</v>
      </c>
      <c r="H269" s="260">
        <f>'4-Отчет за собствения капитал'!E20</f>
        <v>0</v>
      </c>
    </row>
    <row r="270" spans="1:8">
      <c r="A270" s="81" t="str">
        <f t="shared" si="21"/>
        <v>АЛКОМЕТ АД</v>
      </c>
      <c r="B270" s="81" t="str">
        <f t="shared" si="22"/>
        <v>837066358</v>
      </c>
      <c r="C270" s="317">
        <f t="shared" si="23"/>
        <v>43190</v>
      </c>
      <c r="D270" s="81" t="s">
        <v>484</v>
      </c>
      <c r="E270" s="81">
        <v>3</v>
      </c>
      <c r="F270" s="261" t="s">
        <v>483</v>
      </c>
      <c r="H270" s="260">
        <f>'4-Отчет за собствения капитал'!E21</f>
        <v>0</v>
      </c>
    </row>
    <row r="271" spans="1:8">
      <c r="A271" s="81" t="str">
        <f t="shared" si="21"/>
        <v>АЛКОМЕТ АД</v>
      </c>
      <c r="B271" s="81" t="str">
        <f t="shared" si="22"/>
        <v>837066358</v>
      </c>
      <c r="C271" s="317">
        <f t="shared" si="23"/>
        <v>43190</v>
      </c>
      <c r="D271" s="81" t="s">
        <v>486</v>
      </c>
      <c r="E271" s="81">
        <v>3</v>
      </c>
      <c r="F271" s="261" t="s">
        <v>485</v>
      </c>
      <c r="H271" s="260">
        <f>'4-Отчет за собствения капитал'!E22</f>
        <v>0</v>
      </c>
    </row>
    <row r="272" spans="1:8">
      <c r="A272" s="81" t="str">
        <f t="shared" si="21"/>
        <v>АЛКОМЕТ АД</v>
      </c>
      <c r="B272" s="81" t="str">
        <f t="shared" si="22"/>
        <v>837066358</v>
      </c>
      <c r="C272" s="317">
        <f t="shared" si="23"/>
        <v>43190</v>
      </c>
      <c r="D272" s="81" t="s">
        <v>488</v>
      </c>
      <c r="E272" s="81">
        <v>3</v>
      </c>
      <c r="F272" s="261" t="s">
        <v>487</v>
      </c>
      <c r="H272" s="260">
        <f>'4-Отчет за собствения капитал'!E23</f>
        <v>0</v>
      </c>
    </row>
    <row r="273" spans="1:8">
      <c r="A273" s="81" t="str">
        <f t="shared" si="21"/>
        <v>АЛКОМЕТ АД</v>
      </c>
      <c r="B273" s="81" t="str">
        <f t="shared" si="22"/>
        <v>837066358</v>
      </c>
      <c r="C273" s="317">
        <f t="shared" si="23"/>
        <v>43190</v>
      </c>
      <c r="D273" s="81" t="s">
        <v>490</v>
      </c>
      <c r="E273" s="81">
        <v>3</v>
      </c>
      <c r="F273" s="261" t="s">
        <v>489</v>
      </c>
      <c r="H273" s="260">
        <f>'4-Отчет за собствения капитал'!E24</f>
        <v>0</v>
      </c>
    </row>
    <row r="274" spans="1:8">
      <c r="A274" s="81" t="str">
        <f t="shared" si="21"/>
        <v>АЛКОМЕТ АД</v>
      </c>
      <c r="B274" s="81" t="str">
        <f t="shared" si="22"/>
        <v>837066358</v>
      </c>
      <c r="C274" s="317">
        <f t="shared" si="23"/>
        <v>43190</v>
      </c>
      <c r="D274" s="81" t="s">
        <v>492</v>
      </c>
      <c r="E274" s="81">
        <v>3</v>
      </c>
      <c r="F274" s="261" t="s">
        <v>491</v>
      </c>
      <c r="H274" s="260">
        <f>'4-Отчет за собствения капитал'!E25</f>
        <v>0</v>
      </c>
    </row>
    <row r="275" spans="1:8">
      <c r="A275" s="81" t="str">
        <f t="shared" si="21"/>
        <v>АЛКОМЕТ АД</v>
      </c>
      <c r="B275" s="81" t="str">
        <f t="shared" si="22"/>
        <v>837066358</v>
      </c>
      <c r="C275" s="317">
        <f t="shared" si="23"/>
        <v>43190</v>
      </c>
      <c r="D275" s="81" t="s">
        <v>494</v>
      </c>
      <c r="E275" s="81">
        <v>3</v>
      </c>
      <c r="F275" s="261" t="s">
        <v>493</v>
      </c>
      <c r="H275" s="260">
        <f>'4-Отчет за собствения капитал'!E26</f>
        <v>0</v>
      </c>
    </row>
    <row r="276" spans="1:8">
      <c r="A276" s="81" t="str">
        <f t="shared" si="21"/>
        <v>АЛКОМЕТ АД</v>
      </c>
      <c r="B276" s="81" t="str">
        <f t="shared" si="22"/>
        <v>837066358</v>
      </c>
      <c r="C276" s="317">
        <f t="shared" si="23"/>
        <v>43190</v>
      </c>
      <c r="D276" s="81" t="s">
        <v>495</v>
      </c>
      <c r="E276" s="81">
        <v>3</v>
      </c>
      <c r="F276" s="261" t="s">
        <v>489</v>
      </c>
      <c r="H276" s="260">
        <f>'4-Отчет за собствения капитал'!E27</f>
        <v>0</v>
      </c>
    </row>
    <row r="277" spans="1:8">
      <c r="A277" s="81" t="str">
        <f t="shared" si="21"/>
        <v>АЛКОМЕТ АД</v>
      </c>
      <c r="B277" s="81" t="str">
        <f t="shared" si="22"/>
        <v>837066358</v>
      </c>
      <c r="C277" s="317">
        <f t="shared" si="23"/>
        <v>43190</v>
      </c>
      <c r="D277" s="81" t="s">
        <v>496</v>
      </c>
      <c r="E277" s="81">
        <v>3</v>
      </c>
      <c r="F277" s="261" t="s">
        <v>491</v>
      </c>
      <c r="H277" s="260">
        <f>'4-Отчет за собствения капитал'!E28</f>
        <v>0</v>
      </c>
    </row>
    <row r="278" spans="1:8">
      <c r="A278" s="81" t="str">
        <f t="shared" si="21"/>
        <v>АЛКОМЕТ АД</v>
      </c>
      <c r="B278" s="81" t="str">
        <f t="shared" si="22"/>
        <v>837066358</v>
      </c>
      <c r="C278" s="317">
        <f t="shared" si="23"/>
        <v>43190</v>
      </c>
      <c r="D278" s="81" t="s">
        <v>498</v>
      </c>
      <c r="E278" s="81">
        <v>3</v>
      </c>
      <c r="F278" s="261" t="s">
        <v>497</v>
      </c>
      <c r="H278" s="260">
        <f>'4-Отчет за собствения капитал'!E29</f>
        <v>0</v>
      </c>
    </row>
    <row r="279" spans="1:8">
      <c r="A279" s="81" t="str">
        <f t="shared" si="21"/>
        <v>АЛКОМЕТ АД</v>
      </c>
      <c r="B279" s="81" t="str">
        <f t="shared" si="22"/>
        <v>837066358</v>
      </c>
      <c r="C279" s="317">
        <f t="shared" si="23"/>
        <v>43190</v>
      </c>
      <c r="D279" s="81" t="s">
        <v>500</v>
      </c>
      <c r="E279" s="81">
        <v>3</v>
      </c>
      <c r="F279" s="261" t="s">
        <v>499</v>
      </c>
      <c r="H279" s="260">
        <f>'4-Отчет за собствения капитал'!E30</f>
        <v>0</v>
      </c>
    </row>
    <row r="280" spans="1:8">
      <c r="A280" s="81" t="str">
        <f t="shared" si="21"/>
        <v>АЛКОМЕТ АД</v>
      </c>
      <c r="B280" s="81" t="str">
        <f t="shared" si="22"/>
        <v>837066358</v>
      </c>
      <c r="C280" s="317">
        <f t="shared" si="23"/>
        <v>43190</v>
      </c>
      <c r="D280" s="81" t="s">
        <v>502</v>
      </c>
      <c r="E280" s="81">
        <v>3</v>
      </c>
      <c r="F280" s="261" t="s">
        <v>501</v>
      </c>
      <c r="H280" s="260">
        <f>'4-Отчет за собствения капитал'!E31</f>
        <v>90747</v>
      </c>
    </row>
    <row r="281" spans="1:8">
      <c r="A281" s="81" t="str">
        <f t="shared" si="21"/>
        <v>АЛКОМЕТ АД</v>
      </c>
      <c r="B281" s="81" t="str">
        <f t="shared" si="22"/>
        <v>837066358</v>
      </c>
      <c r="C281" s="317">
        <f t="shared" si="23"/>
        <v>43190</v>
      </c>
      <c r="D281" s="81" t="s">
        <v>504</v>
      </c>
      <c r="E281" s="81">
        <v>3</v>
      </c>
      <c r="F281" s="261" t="s">
        <v>503</v>
      </c>
      <c r="H281" s="260">
        <f>'4-Отчет за собствения капитал'!E32</f>
        <v>0</v>
      </c>
    </row>
    <row r="282" spans="1:8">
      <c r="A282" s="81" t="str">
        <f t="shared" ref="A282:A345" si="24">pdeName</f>
        <v>АЛКОМЕТ АД</v>
      </c>
      <c r="B282" s="81" t="str">
        <f t="shared" ref="B282:B345" si="25">pdeBulstat</f>
        <v>837066358</v>
      </c>
      <c r="C282" s="317">
        <f t="shared" ref="C282:C345" si="26">endDate</f>
        <v>43190</v>
      </c>
      <c r="D282" s="81" t="s">
        <v>506</v>
      </c>
      <c r="E282" s="81">
        <v>3</v>
      </c>
      <c r="F282" s="261" t="s">
        <v>505</v>
      </c>
      <c r="H282" s="260">
        <f>'4-Отчет за собствения капитал'!E33</f>
        <v>0</v>
      </c>
    </row>
    <row r="283" spans="1:8">
      <c r="A283" s="81" t="str">
        <f t="shared" si="24"/>
        <v>АЛКОМЕТ АД</v>
      </c>
      <c r="B283" s="81" t="str">
        <f t="shared" si="25"/>
        <v>837066358</v>
      </c>
      <c r="C283" s="317">
        <f t="shared" si="26"/>
        <v>43190</v>
      </c>
      <c r="D283" s="81" t="s">
        <v>508</v>
      </c>
      <c r="E283" s="81">
        <v>3</v>
      </c>
      <c r="F283" s="261" t="s">
        <v>507</v>
      </c>
      <c r="H283" s="260">
        <f>'4-Отчет за собствения капитал'!E34</f>
        <v>90747</v>
      </c>
    </row>
    <row r="284" spans="1:8">
      <c r="A284" s="81" t="str">
        <f t="shared" si="24"/>
        <v>АЛКОМЕТ АД</v>
      </c>
      <c r="B284" s="81" t="str">
        <f t="shared" si="25"/>
        <v>837066358</v>
      </c>
      <c r="C284" s="317">
        <f t="shared" si="26"/>
        <v>43190</v>
      </c>
      <c r="D284" s="81" t="s">
        <v>468</v>
      </c>
      <c r="E284" s="81">
        <v>4</v>
      </c>
      <c r="F284" s="261" t="s">
        <v>467</v>
      </c>
      <c r="H284" s="260">
        <f>'4-Отчет за собствения капитал'!F13</f>
        <v>1795</v>
      </c>
    </row>
    <row r="285" spans="1:8">
      <c r="A285" s="81" t="str">
        <f t="shared" si="24"/>
        <v>АЛКОМЕТ АД</v>
      </c>
      <c r="B285" s="81" t="str">
        <f t="shared" si="25"/>
        <v>837066358</v>
      </c>
      <c r="C285" s="317">
        <f t="shared" si="26"/>
        <v>43190</v>
      </c>
      <c r="D285" s="81" t="s">
        <v>470</v>
      </c>
      <c r="E285" s="81">
        <v>4</v>
      </c>
      <c r="F285" s="261" t="s">
        <v>469</v>
      </c>
      <c r="H285" s="260">
        <f>'4-Отчет за собствения капитал'!F14</f>
        <v>0</v>
      </c>
    </row>
    <row r="286" spans="1:8">
      <c r="A286" s="81" t="str">
        <f t="shared" si="24"/>
        <v>АЛКОМЕТ АД</v>
      </c>
      <c r="B286" s="81" t="str">
        <f t="shared" si="25"/>
        <v>837066358</v>
      </c>
      <c r="C286" s="317">
        <f t="shared" si="26"/>
        <v>43190</v>
      </c>
      <c r="D286" s="81" t="s">
        <v>472</v>
      </c>
      <c r="E286" s="81">
        <v>4</v>
      </c>
      <c r="F286" s="261" t="s">
        <v>471</v>
      </c>
      <c r="H286" s="260">
        <f>'4-Отчет за собствения капитал'!F15</f>
        <v>0</v>
      </c>
    </row>
    <row r="287" spans="1:8">
      <c r="A287" s="81" t="str">
        <f t="shared" si="24"/>
        <v>АЛКОМЕТ АД</v>
      </c>
      <c r="B287" s="81" t="str">
        <f t="shared" si="25"/>
        <v>837066358</v>
      </c>
      <c r="C287" s="317">
        <f t="shared" si="26"/>
        <v>43190</v>
      </c>
      <c r="D287" s="81" t="s">
        <v>474</v>
      </c>
      <c r="E287" s="81">
        <v>4</v>
      </c>
      <c r="F287" s="261" t="s">
        <v>473</v>
      </c>
      <c r="H287" s="260">
        <f>'4-Отчет за собствения капитал'!F16</f>
        <v>0</v>
      </c>
    </row>
    <row r="288" spans="1:8">
      <c r="A288" s="81" t="str">
        <f t="shared" si="24"/>
        <v>АЛКОМЕТ АД</v>
      </c>
      <c r="B288" s="81" t="str">
        <f t="shared" si="25"/>
        <v>837066358</v>
      </c>
      <c r="C288" s="317">
        <f t="shared" si="26"/>
        <v>43190</v>
      </c>
      <c r="D288" s="81" t="s">
        <v>476</v>
      </c>
      <c r="E288" s="81">
        <v>4</v>
      </c>
      <c r="F288" s="261" t="s">
        <v>475</v>
      </c>
      <c r="H288" s="260">
        <f>'4-Отчет за собствения капитал'!F17</f>
        <v>1795</v>
      </c>
    </row>
    <row r="289" spans="1:8">
      <c r="A289" s="81" t="str">
        <f t="shared" si="24"/>
        <v>АЛКОМЕТ АД</v>
      </c>
      <c r="B289" s="81" t="str">
        <f t="shared" si="25"/>
        <v>837066358</v>
      </c>
      <c r="C289" s="317">
        <f t="shared" si="26"/>
        <v>43190</v>
      </c>
      <c r="D289" s="81" t="s">
        <v>478</v>
      </c>
      <c r="E289" s="81">
        <v>4</v>
      </c>
      <c r="F289" s="261" t="s">
        <v>477</v>
      </c>
      <c r="H289" s="260">
        <f>'4-Отчет за собствения капитал'!F18</f>
        <v>0</v>
      </c>
    </row>
    <row r="290" spans="1:8">
      <c r="A290" s="81" t="str">
        <f t="shared" si="24"/>
        <v>АЛКОМЕТ АД</v>
      </c>
      <c r="B290" s="81" t="str">
        <f t="shared" si="25"/>
        <v>837066358</v>
      </c>
      <c r="C290" s="317">
        <f t="shared" si="26"/>
        <v>43190</v>
      </c>
      <c r="D290" s="81" t="s">
        <v>480</v>
      </c>
      <c r="E290" s="81">
        <v>4</v>
      </c>
      <c r="F290" s="261" t="s">
        <v>479</v>
      </c>
      <c r="H290" s="260">
        <f>'4-Отчет за собствения капитал'!F19</f>
        <v>0</v>
      </c>
    </row>
    <row r="291" spans="1:8">
      <c r="A291" s="81" t="str">
        <f t="shared" si="24"/>
        <v>АЛКОМЕТ АД</v>
      </c>
      <c r="B291" s="81" t="str">
        <f t="shared" si="25"/>
        <v>837066358</v>
      </c>
      <c r="C291" s="317">
        <f t="shared" si="26"/>
        <v>43190</v>
      </c>
      <c r="D291" s="81" t="s">
        <v>482</v>
      </c>
      <c r="E291" s="81">
        <v>4</v>
      </c>
      <c r="F291" s="261" t="s">
        <v>481</v>
      </c>
      <c r="H291" s="260">
        <f>'4-Отчет за собствения капитал'!F20</f>
        <v>0</v>
      </c>
    </row>
    <row r="292" spans="1:8">
      <c r="A292" s="81" t="str">
        <f t="shared" si="24"/>
        <v>АЛКОМЕТ АД</v>
      </c>
      <c r="B292" s="81" t="str">
        <f t="shared" si="25"/>
        <v>837066358</v>
      </c>
      <c r="C292" s="317">
        <f t="shared" si="26"/>
        <v>43190</v>
      </c>
      <c r="D292" s="81" t="s">
        <v>484</v>
      </c>
      <c r="E292" s="81">
        <v>4</v>
      </c>
      <c r="F292" s="261" t="s">
        <v>483</v>
      </c>
      <c r="H292" s="260">
        <f>'4-Отчет за собствения капитал'!F21</f>
        <v>0</v>
      </c>
    </row>
    <row r="293" spans="1:8">
      <c r="A293" s="81" t="str">
        <f t="shared" si="24"/>
        <v>АЛКОМЕТ АД</v>
      </c>
      <c r="B293" s="81" t="str">
        <f t="shared" si="25"/>
        <v>837066358</v>
      </c>
      <c r="C293" s="317">
        <f t="shared" si="26"/>
        <v>43190</v>
      </c>
      <c r="D293" s="81" t="s">
        <v>486</v>
      </c>
      <c r="E293" s="81">
        <v>4</v>
      </c>
      <c r="F293" s="261" t="s">
        <v>485</v>
      </c>
      <c r="H293" s="260">
        <f>'4-Отчет за собствения капитал'!F22</f>
        <v>0</v>
      </c>
    </row>
    <row r="294" spans="1:8">
      <c r="A294" s="81" t="str">
        <f t="shared" si="24"/>
        <v>АЛКОМЕТ АД</v>
      </c>
      <c r="B294" s="81" t="str">
        <f t="shared" si="25"/>
        <v>837066358</v>
      </c>
      <c r="C294" s="317">
        <f t="shared" si="26"/>
        <v>43190</v>
      </c>
      <c r="D294" s="81" t="s">
        <v>488</v>
      </c>
      <c r="E294" s="81">
        <v>4</v>
      </c>
      <c r="F294" s="261" t="s">
        <v>487</v>
      </c>
      <c r="H294" s="260">
        <f>'4-Отчет за собствения капитал'!F23</f>
        <v>0</v>
      </c>
    </row>
    <row r="295" spans="1:8">
      <c r="A295" s="81" t="str">
        <f t="shared" si="24"/>
        <v>АЛКОМЕТ АД</v>
      </c>
      <c r="B295" s="81" t="str">
        <f t="shared" si="25"/>
        <v>837066358</v>
      </c>
      <c r="C295" s="317">
        <f t="shared" si="26"/>
        <v>43190</v>
      </c>
      <c r="D295" s="81" t="s">
        <v>490</v>
      </c>
      <c r="E295" s="81">
        <v>4</v>
      </c>
      <c r="F295" s="261" t="s">
        <v>489</v>
      </c>
      <c r="H295" s="260">
        <f>'4-Отчет за собствения капитал'!F24</f>
        <v>0</v>
      </c>
    </row>
    <row r="296" spans="1:8">
      <c r="A296" s="81" t="str">
        <f t="shared" si="24"/>
        <v>АЛКОМЕТ АД</v>
      </c>
      <c r="B296" s="81" t="str">
        <f t="shared" si="25"/>
        <v>837066358</v>
      </c>
      <c r="C296" s="317">
        <f t="shared" si="26"/>
        <v>43190</v>
      </c>
      <c r="D296" s="81" t="s">
        <v>492</v>
      </c>
      <c r="E296" s="81">
        <v>4</v>
      </c>
      <c r="F296" s="261" t="s">
        <v>491</v>
      </c>
      <c r="H296" s="260">
        <f>'4-Отчет за собствения капитал'!F25</f>
        <v>0</v>
      </c>
    </row>
    <row r="297" spans="1:8">
      <c r="A297" s="81" t="str">
        <f t="shared" si="24"/>
        <v>АЛКОМЕТ АД</v>
      </c>
      <c r="B297" s="81" t="str">
        <f t="shared" si="25"/>
        <v>837066358</v>
      </c>
      <c r="C297" s="317">
        <f t="shared" si="26"/>
        <v>43190</v>
      </c>
      <c r="D297" s="81" t="s">
        <v>494</v>
      </c>
      <c r="E297" s="81">
        <v>4</v>
      </c>
      <c r="F297" s="261" t="s">
        <v>493</v>
      </c>
      <c r="H297" s="260">
        <f>'4-Отчет за собствения капитал'!F26</f>
        <v>0</v>
      </c>
    </row>
    <row r="298" spans="1:8">
      <c r="A298" s="81" t="str">
        <f t="shared" si="24"/>
        <v>АЛКОМЕТ АД</v>
      </c>
      <c r="B298" s="81" t="str">
        <f t="shared" si="25"/>
        <v>837066358</v>
      </c>
      <c r="C298" s="317">
        <f t="shared" si="26"/>
        <v>43190</v>
      </c>
      <c r="D298" s="81" t="s">
        <v>495</v>
      </c>
      <c r="E298" s="81">
        <v>4</v>
      </c>
      <c r="F298" s="261" t="s">
        <v>489</v>
      </c>
      <c r="H298" s="260">
        <f>'4-Отчет за собствения капитал'!F27</f>
        <v>0</v>
      </c>
    </row>
    <row r="299" spans="1:8">
      <c r="A299" s="81" t="str">
        <f t="shared" si="24"/>
        <v>АЛКОМЕТ АД</v>
      </c>
      <c r="B299" s="81" t="str">
        <f t="shared" si="25"/>
        <v>837066358</v>
      </c>
      <c r="C299" s="317">
        <f t="shared" si="26"/>
        <v>43190</v>
      </c>
      <c r="D299" s="81" t="s">
        <v>496</v>
      </c>
      <c r="E299" s="81">
        <v>4</v>
      </c>
      <c r="F299" s="261" t="s">
        <v>491</v>
      </c>
      <c r="H299" s="260">
        <f>'4-Отчет за собствения капитал'!F28</f>
        <v>0</v>
      </c>
    </row>
    <row r="300" spans="1:8">
      <c r="A300" s="81" t="str">
        <f t="shared" si="24"/>
        <v>АЛКОМЕТ АД</v>
      </c>
      <c r="B300" s="81" t="str">
        <f t="shared" si="25"/>
        <v>837066358</v>
      </c>
      <c r="C300" s="317">
        <f t="shared" si="26"/>
        <v>43190</v>
      </c>
      <c r="D300" s="81" t="s">
        <v>498</v>
      </c>
      <c r="E300" s="81">
        <v>4</v>
      </c>
      <c r="F300" s="261" t="s">
        <v>497</v>
      </c>
      <c r="H300" s="260">
        <f>'4-Отчет за собствения капитал'!F29</f>
        <v>0</v>
      </c>
    </row>
    <row r="301" spans="1:8">
      <c r="A301" s="81" t="str">
        <f t="shared" si="24"/>
        <v>АЛКОМЕТ АД</v>
      </c>
      <c r="B301" s="81" t="str">
        <f t="shared" si="25"/>
        <v>837066358</v>
      </c>
      <c r="C301" s="317">
        <f t="shared" si="26"/>
        <v>43190</v>
      </c>
      <c r="D301" s="81" t="s">
        <v>500</v>
      </c>
      <c r="E301" s="81">
        <v>4</v>
      </c>
      <c r="F301" s="261" t="s">
        <v>499</v>
      </c>
      <c r="H301" s="260">
        <f>'4-Отчет за собствения капитал'!F30</f>
        <v>0</v>
      </c>
    </row>
    <row r="302" spans="1:8">
      <c r="A302" s="81" t="str">
        <f t="shared" si="24"/>
        <v>АЛКОМЕТ АД</v>
      </c>
      <c r="B302" s="81" t="str">
        <f t="shared" si="25"/>
        <v>837066358</v>
      </c>
      <c r="C302" s="317">
        <f t="shared" si="26"/>
        <v>43190</v>
      </c>
      <c r="D302" s="81" t="s">
        <v>502</v>
      </c>
      <c r="E302" s="81">
        <v>4</v>
      </c>
      <c r="F302" s="261" t="s">
        <v>501</v>
      </c>
      <c r="H302" s="260">
        <f>'4-Отчет за собствения капитал'!F31</f>
        <v>1795</v>
      </c>
    </row>
    <row r="303" spans="1:8">
      <c r="A303" s="81" t="str">
        <f t="shared" si="24"/>
        <v>АЛКОМЕТ АД</v>
      </c>
      <c r="B303" s="81" t="str">
        <f t="shared" si="25"/>
        <v>837066358</v>
      </c>
      <c r="C303" s="317">
        <f t="shared" si="26"/>
        <v>43190</v>
      </c>
      <c r="D303" s="81" t="s">
        <v>504</v>
      </c>
      <c r="E303" s="81">
        <v>4</v>
      </c>
      <c r="F303" s="261" t="s">
        <v>503</v>
      </c>
      <c r="H303" s="260">
        <f>'4-Отчет за собствения капитал'!F32</f>
        <v>0</v>
      </c>
    </row>
    <row r="304" spans="1:8">
      <c r="A304" s="81" t="str">
        <f t="shared" si="24"/>
        <v>АЛКОМЕТ АД</v>
      </c>
      <c r="B304" s="81" t="str">
        <f t="shared" si="25"/>
        <v>837066358</v>
      </c>
      <c r="C304" s="317">
        <f t="shared" si="26"/>
        <v>43190</v>
      </c>
      <c r="D304" s="81" t="s">
        <v>506</v>
      </c>
      <c r="E304" s="81">
        <v>4</v>
      </c>
      <c r="F304" s="261" t="s">
        <v>505</v>
      </c>
      <c r="H304" s="260">
        <f>'4-Отчет за собствения капитал'!F33</f>
        <v>0</v>
      </c>
    </row>
    <row r="305" spans="1:8">
      <c r="A305" s="81" t="str">
        <f t="shared" si="24"/>
        <v>АЛКОМЕТ АД</v>
      </c>
      <c r="B305" s="81" t="str">
        <f t="shared" si="25"/>
        <v>837066358</v>
      </c>
      <c r="C305" s="317">
        <f t="shared" si="26"/>
        <v>43190</v>
      </c>
      <c r="D305" s="81" t="s">
        <v>508</v>
      </c>
      <c r="E305" s="81">
        <v>4</v>
      </c>
      <c r="F305" s="261" t="s">
        <v>507</v>
      </c>
      <c r="H305" s="260">
        <f>'4-Отчет за собствения капитал'!F34</f>
        <v>1795</v>
      </c>
    </row>
    <row r="306" spans="1:8">
      <c r="A306" s="81" t="str">
        <f t="shared" si="24"/>
        <v>АЛКОМЕТ АД</v>
      </c>
      <c r="B306" s="81" t="str">
        <f t="shared" si="25"/>
        <v>837066358</v>
      </c>
      <c r="C306" s="317">
        <f t="shared" si="26"/>
        <v>43190</v>
      </c>
      <c r="D306" s="81" t="s">
        <v>468</v>
      </c>
      <c r="E306" s="81">
        <v>5</v>
      </c>
      <c r="F306" s="261" t="s">
        <v>467</v>
      </c>
      <c r="H306" s="260">
        <f>'4-Отчет за собствения капитал'!G13</f>
        <v>0</v>
      </c>
    </row>
    <row r="307" spans="1:8">
      <c r="A307" s="81" t="str">
        <f t="shared" si="24"/>
        <v>АЛКОМЕТ АД</v>
      </c>
      <c r="B307" s="81" t="str">
        <f t="shared" si="25"/>
        <v>837066358</v>
      </c>
      <c r="C307" s="317">
        <f t="shared" si="26"/>
        <v>43190</v>
      </c>
      <c r="D307" s="81" t="s">
        <v>470</v>
      </c>
      <c r="E307" s="81">
        <v>5</v>
      </c>
      <c r="F307" s="261" t="s">
        <v>469</v>
      </c>
      <c r="H307" s="260">
        <f>'4-Отчет за собствения капитал'!G14</f>
        <v>0</v>
      </c>
    </row>
    <row r="308" spans="1:8">
      <c r="A308" s="81" t="str">
        <f t="shared" si="24"/>
        <v>АЛКОМЕТ АД</v>
      </c>
      <c r="B308" s="81" t="str">
        <f t="shared" si="25"/>
        <v>837066358</v>
      </c>
      <c r="C308" s="317">
        <f t="shared" si="26"/>
        <v>43190</v>
      </c>
      <c r="D308" s="81" t="s">
        <v>472</v>
      </c>
      <c r="E308" s="81">
        <v>5</v>
      </c>
      <c r="F308" s="261" t="s">
        <v>471</v>
      </c>
      <c r="H308" s="260">
        <f>'4-Отчет за собствения капитал'!G15</f>
        <v>0</v>
      </c>
    </row>
    <row r="309" spans="1:8">
      <c r="A309" s="81" t="str">
        <f t="shared" si="24"/>
        <v>АЛКОМЕТ АД</v>
      </c>
      <c r="B309" s="81" t="str">
        <f t="shared" si="25"/>
        <v>837066358</v>
      </c>
      <c r="C309" s="317">
        <f t="shared" si="26"/>
        <v>43190</v>
      </c>
      <c r="D309" s="81" t="s">
        <v>474</v>
      </c>
      <c r="E309" s="81">
        <v>5</v>
      </c>
      <c r="F309" s="261" t="s">
        <v>473</v>
      </c>
      <c r="H309" s="260">
        <f>'4-Отчет за собствения капитал'!G16</f>
        <v>0</v>
      </c>
    </row>
    <row r="310" spans="1:8">
      <c r="A310" s="81" t="str">
        <f t="shared" si="24"/>
        <v>АЛКОМЕТ АД</v>
      </c>
      <c r="B310" s="81" t="str">
        <f t="shared" si="25"/>
        <v>837066358</v>
      </c>
      <c r="C310" s="317">
        <f t="shared" si="26"/>
        <v>43190</v>
      </c>
      <c r="D310" s="81" t="s">
        <v>476</v>
      </c>
      <c r="E310" s="81">
        <v>5</v>
      </c>
      <c r="F310" s="261" t="s">
        <v>475</v>
      </c>
      <c r="H310" s="260">
        <f>'4-Отчет за собствения капитал'!G17</f>
        <v>0</v>
      </c>
    </row>
    <row r="311" spans="1:8">
      <c r="A311" s="81" t="str">
        <f t="shared" si="24"/>
        <v>АЛКОМЕТ АД</v>
      </c>
      <c r="B311" s="81" t="str">
        <f t="shared" si="25"/>
        <v>837066358</v>
      </c>
      <c r="C311" s="317">
        <f t="shared" si="26"/>
        <v>43190</v>
      </c>
      <c r="D311" s="81" t="s">
        <v>478</v>
      </c>
      <c r="E311" s="81">
        <v>5</v>
      </c>
      <c r="F311" s="261" t="s">
        <v>477</v>
      </c>
      <c r="H311" s="260">
        <f>'4-Отчет за собствения капитал'!G18</f>
        <v>0</v>
      </c>
    </row>
    <row r="312" spans="1:8">
      <c r="A312" s="81" t="str">
        <f t="shared" si="24"/>
        <v>АЛКОМЕТ АД</v>
      </c>
      <c r="B312" s="81" t="str">
        <f t="shared" si="25"/>
        <v>837066358</v>
      </c>
      <c r="C312" s="317">
        <f t="shared" si="26"/>
        <v>43190</v>
      </c>
      <c r="D312" s="81" t="s">
        <v>480</v>
      </c>
      <c r="E312" s="81">
        <v>5</v>
      </c>
      <c r="F312" s="261" t="s">
        <v>479</v>
      </c>
      <c r="H312" s="260">
        <f>'4-Отчет за собствения капитал'!G19</f>
        <v>0</v>
      </c>
    </row>
    <row r="313" spans="1:8">
      <c r="A313" s="81" t="str">
        <f t="shared" si="24"/>
        <v>АЛКОМЕТ АД</v>
      </c>
      <c r="B313" s="81" t="str">
        <f t="shared" si="25"/>
        <v>837066358</v>
      </c>
      <c r="C313" s="317">
        <f t="shared" si="26"/>
        <v>43190</v>
      </c>
      <c r="D313" s="81" t="s">
        <v>482</v>
      </c>
      <c r="E313" s="81">
        <v>5</v>
      </c>
      <c r="F313" s="261" t="s">
        <v>481</v>
      </c>
      <c r="H313" s="260">
        <f>'4-Отчет за собствения капитал'!G20</f>
        <v>0</v>
      </c>
    </row>
    <row r="314" spans="1:8">
      <c r="A314" s="81" t="str">
        <f t="shared" si="24"/>
        <v>АЛКОМЕТ АД</v>
      </c>
      <c r="B314" s="81" t="str">
        <f t="shared" si="25"/>
        <v>837066358</v>
      </c>
      <c r="C314" s="317">
        <f t="shared" si="26"/>
        <v>43190</v>
      </c>
      <c r="D314" s="81" t="s">
        <v>484</v>
      </c>
      <c r="E314" s="81">
        <v>5</v>
      </c>
      <c r="F314" s="261" t="s">
        <v>483</v>
      </c>
      <c r="H314" s="260">
        <f>'4-Отчет за собствения капитал'!G21</f>
        <v>0</v>
      </c>
    </row>
    <row r="315" spans="1:8">
      <c r="A315" s="81" t="str">
        <f t="shared" si="24"/>
        <v>АЛКОМЕТ АД</v>
      </c>
      <c r="B315" s="81" t="str">
        <f t="shared" si="25"/>
        <v>837066358</v>
      </c>
      <c r="C315" s="317">
        <f t="shared" si="26"/>
        <v>43190</v>
      </c>
      <c r="D315" s="81" t="s">
        <v>486</v>
      </c>
      <c r="E315" s="81">
        <v>5</v>
      </c>
      <c r="F315" s="261" t="s">
        <v>485</v>
      </c>
      <c r="H315" s="260">
        <f>'4-Отчет за собствения капитал'!G22</f>
        <v>0</v>
      </c>
    </row>
    <row r="316" spans="1:8">
      <c r="A316" s="81" t="str">
        <f t="shared" si="24"/>
        <v>АЛКОМЕТ АД</v>
      </c>
      <c r="B316" s="81" t="str">
        <f t="shared" si="25"/>
        <v>837066358</v>
      </c>
      <c r="C316" s="317">
        <f t="shared" si="26"/>
        <v>43190</v>
      </c>
      <c r="D316" s="81" t="s">
        <v>488</v>
      </c>
      <c r="E316" s="81">
        <v>5</v>
      </c>
      <c r="F316" s="261" t="s">
        <v>487</v>
      </c>
      <c r="H316" s="260">
        <f>'4-Отчет за собствения капитал'!G23</f>
        <v>0</v>
      </c>
    </row>
    <row r="317" spans="1:8">
      <c r="A317" s="81" t="str">
        <f t="shared" si="24"/>
        <v>АЛКОМЕТ АД</v>
      </c>
      <c r="B317" s="81" t="str">
        <f t="shared" si="25"/>
        <v>837066358</v>
      </c>
      <c r="C317" s="317">
        <f t="shared" si="26"/>
        <v>43190</v>
      </c>
      <c r="D317" s="81" t="s">
        <v>490</v>
      </c>
      <c r="E317" s="81">
        <v>5</v>
      </c>
      <c r="F317" s="261" t="s">
        <v>489</v>
      </c>
      <c r="H317" s="260">
        <f>'4-Отчет за собствения капитал'!G24</f>
        <v>0</v>
      </c>
    </row>
    <row r="318" spans="1:8">
      <c r="A318" s="81" t="str">
        <f t="shared" si="24"/>
        <v>АЛКОМЕТ АД</v>
      </c>
      <c r="B318" s="81" t="str">
        <f t="shared" si="25"/>
        <v>837066358</v>
      </c>
      <c r="C318" s="317">
        <f t="shared" si="26"/>
        <v>43190</v>
      </c>
      <c r="D318" s="81" t="s">
        <v>492</v>
      </c>
      <c r="E318" s="81">
        <v>5</v>
      </c>
      <c r="F318" s="261" t="s">
        <v>491</v>
      </c>
      <c r="H318" s="260">
        <f>'4-Отчет за собствения капитал'!G25</f>
        <v>0</v>
      </c>
    </row>
    <row r="319" spans="1:8">
      <c r="A319" s="81" t="str">
        <f t="shared" si="24"/>
        <v>АЛКОМЕТ АД</v>
      </c>
      <c r="B319" s="81" t="str">
        <f t="shared" si="25"/>
        <v>837066358</v>
      </c>
      <c r="C319" s="317">
        <f t="shared" si="26"/>
        <v>43190</v>
      </c>
      <c r="D319" s="81" t="s">
        <v>494</v>
      </c>
      <c r="E319" s="81">
        <v>5</v>
      </c>
      <c r="F319" s="261" t="s">
        <v>493</v>
      </c>
      <c r="H319" s="260">
        <f>'4-Отчет за собствения капитал'!G26</f>
        <v>0</v>
      </c>
    </row>
    <row r="320" spans="1:8">
      <c r="A320" s="81" t="str">
        <f t="shared" si="24"/>
        <v>АЛКОМЕТ АД</v>
      </c>
      <c r="B320" s="81" t="str">
        <f t="shared" si="25"/>
        <v>837066358</v>
      </c>
      <c r="C320" s="317">
        <f t="shared" si="26"/>
        <v>43190</v>
      </c>
      <c r="D320" s="81" t="s">
        <v>495</v>
      </c>
      <c r="E320" s="81">
        <v>5</v>
      </c>
      <c r="F320" s="261" t="s">
        <v>489</v>
      </c>
      <c r="H320" s="260">
        <f>'4-Отчет за собствения капитал'!G27</f>
        <v>0</v>
      </c>
    </row>
    <row r="321" spans="1:8">
      <c r="A321" s="81" t="str">
        <f t="shared" si="24"/>
        <v>АЛКОМЕТ АД</v>
      </c>
      <c r="B321" s="81" t="str">
        <f t="shared" si="25"/>
        <v>837066358</v>
      </c>
      <c r="C321" s="317">
        <f t="shared" si="26"/>
        <v>43190</v>
      </c>
      <c r="D321" s="81" t="s">
        <v>496</v>
      </c>
      <c r="E321" s="81">
        <v>5</v>
      </c>
      <c r="F321" s="261" t="s">
        <v>491</v>
      </c>
      <c r="H321" s="260">
        <f>'4-Отчет за собствения капитал'!G28</f>
        <v>0</v>
      </c>
    </row>
    <row r="322" spans="1:8">
      <c r="A322" s="81" t="str">
        <f t="shared" si="24"/>
        <v>АЛКОМЕТ АД</v>
      </c>
      <c r="B322" s="81" t="str">
        <f t="shared" si="25"/>
        <v>837066358</v>
      </c>
      <c r="C322" s="317">
        <f t="shared" si="26"/>
        <v>43190</v>
      </c>
      <c r="D322" s="81" t="s">
        <v>498</v>
      </c>
      <c r="E322" s="81">
        <v>5</v>
      </c>
      <c r="F322" s="261" t="s">
        <v>497</v>
      </c>
      <c r="H322" s="260">
        <f>'4-Отчет за собствения капитал'!G29</f>
        <v>0</v>
      </c>
    </row>
    <row r="323" spans="1:8">
      <c r="A323" s="81" t="str">
        <f t="shared" si="24"/>
        <v>АЛКОМЕТ АД</v>
      </c>
      <c r="B323" s="81" t="str">
        <f t="shared" si="25"/>
        <v>837066358</v>
      </c>
      <c r="C323" s="317">
        <f t="shared" si="26"/>
        <v>43190</v>
      </c>
      <c r="D323" s="81" t="s">
        <v>500</v>
      </c>
      <c r="E323" s="81">
        <v>5</v>
      </c>
      <c r="F323" s="261" t="s">
        <v>499</v>
      </c>
      <c r="H323" s="260">
        <f>'4-Отчет за собствения капитал'!G30</f>
        <v>0</v>
      </c>
    </row>
    <row r="324" spans="1:8">
      <c r="A324" s="81" t="str">
        <f t="shared" si="24"/>
        <v>АЛКОМЕТ АД</v>
      </c>
      <c r="B324" s="81" t="str">
        <f t="shared" si="25"/>
        <v>837066358</v>
      </c>
      <c r="C324" s="317">
        <f t="shared" si="26"/>
        <v>43190</v>
      </c>
      <c r="D324" s="81" t="s">
        <v>502</v>
      </c>
      <c r="E324" s="81">
        <v>5</v>
      </c>
      <c r="F324" s="261" t="s">
        <v>501</v>
      </c>
      <c r="H324" s="260">
        <f>'4-Отчет за собствения капитал'!G31</f>
        <v>0</v>
      </c>
    </row>
    <row r="325" spans="1:8">
      <c r="A325" s="81" t="str">
        <f t="shared" si="24"/>
        <v>АЛКОМЕТ АД</v>
      </c>
      <c r="B325" s="81" t="str">
        <f t="shared" si="25"/>
        <v>837066358</v>
      </c>
      <c r="C325" s="317">
        <f t="shared" si="26"/>
        <v>43190</v>
      </c>
      <c r="D325" s="81" t="s">
        <v>504</v>
      </c>
      <c r="E325" s="81">
        <v>5</v>
      </c>
      <c r="F325" s="261" t="s">
        <v>503</v>
      </c>
      <c r="H325" s="260">
        <f>'4-Отчет за собствения капитал'!G32</f>
        <v>0</v>
      </c>
    </row>
    <row r="326" spans="1:8">
      <c r="A326" s="81" t="str">
        <f t="shared" si="24"/>
        <v>АЛКОМЕТ АД</v>
      </c>
      <c r="B326" s="81" t="str">
        <f t="shared" si="25"/>
        <v>837066358</v>
      </c>
      <c r="C326" s="317">
        <f t="shared" si="26"/>
        <v>43190</v>
      </c>
      <c r="D326" s="81" t="s">
        <v>506</v>
      </c>
      <c r="E326" s="81">
        <v>5</v>
      </c>
      <c r="F326" s="261" t="s">
        <v>505</v>
      </c>
      <c r="H326" s="260">
        <f>'4-Отчет за собствения капитал'!G33</f>
        <v>0</v>
      </c>
    </row>
    <row r="327" spans="1:8">
      <c r="A327" s="81" t="str">
        <f t="shared" si="24"/>
        <v>АЛКОМЕТ АД</v>
      </c>
      <c r="B327" s="81" t="str">
        <f t="shared" si="25"/>
        <v>837066358</v>
      </c>
      <c r="C327" s="317">
        <f t="shared" si="26"/>
        <v>43190</v>
      </c>
      <c r="D327" s="81" t="s">
        <v>508</v>
      </c>
      <c r="E327" s="81">
        <v>5</v>
      </c>
      <c r="F327" s="261" t="s">
        <v>507</v>
      </c>
      <c r="H327" s="260">
        <f>'4-Отчет за собствения капитал'!G34</f>
        <v>0</v>
      </c>
    </row>
    <row r="328" spans="1:8">
      <c r="A328" s="81" t="str">
        <f t="shared" si="24"/>
        <v>АЛКОМЕТ АД</v>
      </c>
      <c r="B328" s="81" t="str">
        <f t="shared" si="25"/>
        <v>837066358</v>
      </c>
      <c r="C328" s="317">
        <f t="shared" si="26"/>
        <v>43190</v>
      </c>
      <c r="D328" s="81" t="s">
        <v>468</v>
      </c>
      <c r="E328" s="81">
        <v>6</v>
      </c>
      <c r="F328" s="261" t="s">
        <v>467</v>
      </c>
      <c r="H328" s="260">
        <f>'4-Отчет за собствения капитал'!H13</f>
        <v>0</v>
      </c>
    </row>
    <row r="329" spans="1:8">
      <c r="A329" s="81" t="str">
        <f t="shared" si="24"/>
        <v>АЛКОМЕТ АД</v>
      </c>
      <c r="B329" s="81" t="str">
        <f t="shared" si="25"/>
        <v>837066358</v>
      </c>
      <c r="C329" s="317">
        <f t="shared" si="26"/>
        <v>43190</v>
      </c>
      <c r="D329" s="81" t="s">
        <v>470</v>
      </c>
      <c r="E329" s="81">
        <v>6</v>
      </c>
      <c r="F329" s="261" t="s">
        <v>469</v>
      </c>
      <c r="H329" s="260">
        <f>'4-Отчет за собствения капитал'!H14</f>
        <v>0</v>
      </c>
    </row>
    <row r="330" spans="1:8">
      <c r="A330" s="81" t="str">
        <f t="shared" si="24"/>
        <v>АЛКОМЕТ АД</v>
      </c>
      <c r="B330" s="81" t="str">
        <f t="shared" si="25"/>
        <v>837066358</v>
      </c>
      <c r="C330" s="317">
        <f t="shared" si="26"/>
        <v>43190</v>
      </c>
      <c r="D330" s="81" t="s">
        <v>472</v>
      </c>
      <c r="E330" s="81">
        <v>6</v>
      </c>
      <c r="F330" s="261" t="s">
        <v>471</v>
      </c>
      <c r="H330" s="260">
        <f>'4-Отчет за собствения капитал'!H15</f>
        <v>0</v>
      </c>
    </row>
    <row r="331" spans="1:8">
      <c r="A331" s="81" t="str">
        <f t="shared" si="24"/>
        <v>АЛКОМЕТ АД</v>
      </c>
      <c r="B331" s="81" t="str">
        <f t="shared" si="25"/>
        <v>837066358</v>
      </c>
      <c r="C331" s="317">
        <f t="shared" si="26"/>
        <v>43190</v>
      </c>
      <c r="D331" s="81" t="s">
        <v>474</v>
      </c>
      <c r="E331" s="81">
        <v>6</v>
      </c>
      <c r="F331" s="261" t="s">
        <v>473</v>
      </c>
      <c r="H331" s="260">
        <f>'4-Отчет за собствения капитал'!H16</f>
        <v>0</v>
      </c>
    </row>
    <row r="332" spans="1:8">
      <c r="A332" s="81" t="str">
        <f t="shared" si="24"/>
        <v>АЛКОМЕТ АД</v>
      </c>
      <c r="B332" s="81" t="str">
        <f t="shared" si="25"/>
        <v>837066358</v>
      </c>
      <c r="C332" s="317">
        <f t="shared" si="26"/>
        <v>43190</v>
      </c>
      <c r="D332" s="81" t="s">
        <v>476</v>
      </c>
      <c r="E332" s="81">
        <v>6</v>
      </c>
      <c r="F332" s="261" t="s">
        <v>475</v>
      </c>
      <c r="H332" s="260">
        <f>'4-Отчет за собствения капитал'!H17</f>
        <v>0</v>
      </c>
    </row>
    <row r="333" spans="1:8">
      <c r="A333" s="81" t="str">
        <f t="shared" si="24"/>
        <v>АЛКОМЕТ АД</v>
      </c>
      <c r="B333" s="81" t="str">
        <f t="shared" si="25"/>
        <v>837066358</v>
      </c>
      <c r="C333" s="317">
        <f t="shared" si="26"/>
        <v>43190</v>
      </c>
      <c r="D333" s="81" t="s">
        <v>478</v>
      </c>
      <c r="E333" s="81">
        <v>6</v>
      </c>
      <c r="F333" s="261" t="s">
        <v>477</v>
      </c>
      <c r="H333" s="260">
        <f>'4-Отчет за собствения капитал'!H18</f>
        <v>0</v>
      </c>
    </row>
    <row r="334" spans="1:8">
      <c r="A334" s="81" t="str">
        <f t="shared" si="24"/>
        <v>АЛКОМЕТ АД</v>
      </c>
      <c r="B334" s="81" t="str">
        <f t="shared" si="25"/>
        <v>837066358</v>
      </c>
      <c r="C334" s="317">
        <f t="shared" si="26"/>
        <v>43190</v>
      </c>
      <c r="D334" s="81" t="s">
        <v>480</v>
      </c>
      <c r="E334" s="81">
        <v>6</v>
      </c>
      <c r="F334" s="261" t="s">
        <v>479</v>
      </c>
      <c r="H334" s="260">
        <f>'4-Отчет за собствения капитал'!H19</f>
        <v>0</v>
      </c>
    </row>
    <row r="335" spans="1:8">
      <c r="A335" s="81" t="str">
        <f t="shared" si="24"/>
        <v>АЛКОМЕТ АД</v>
      </c>
      <c r="B335" s="81" t="str">
        <f t="shared" si="25"/>
        <v>837066358</v>
      </c>
      <c r="C335" s="317">
        <f t="shared" si="26"/>
        <v>43190</v>
      </c>
      <c r="D335" s="81" t="s">
        <v>482</v>
      </c>
      <c r="E335" s="81">
        <v>6</v>
      </c>
      <c r="F335" s="261" t="s">
        <v>481</v>
      </c>
      <c r="H335" s="260">
        <f>'4-Отчет за собствения капитал'!H20</f>
        <v>0</v>
      </c>
    </row>
    <row r="336" spans="1:8">
      <c r="A336" s="81" t="str">
        <f t="shared" si="24"/>
        <v>АЛКОМЕТ АД</v>
      </c>
      <c r="B336" s="81" t="str">
        <f t="shared" si="25"/>
        <v>837066358</v>
      </c>
      <c r="C336" s="317">
        <f t="shared" si="26"/>
        <v>43190</v>
      </c>
      <c r="D336" s="81" t="s">
        <v>484</v>
      </c>
      <c r="E336" s="81">
        <v>6</v>
      </c>
      <c r="F336" s="261" t="s">
        <v>483</v>
      </c>
      <c r="H336" s="260">
        <f>'4-Отчет за собствения капитал'!H21</f>
        <v>0</v>
      </c>
    </row>
    <row r="337" spans="1:8">
      <c r="A337" s="81" t="str">
        <f t="shared" si="24"/>
        <v>АЛКОМЕТ АД</v>
      </c>
      <c r="B337" s="81" t="str">
        <f t="shared" si="25"/>
        <v>837066358</v>
      </c>
      <c r="C337" s="317">
        <f t="shared" si="26"/>
        <v>43190</v>
      </c>
      <c r="D337" s="81" t="s">
        <v>486</v>
      </c>
      <c r="E337" s="81">
        <v>6</v>
      </c>
      <c r="F337" s="261" t="s">
        <v>485</v>
      </c>
      <c r="H337" s="260">
        <f>'4-Отчет за собствения капитал'!H22</f>
        <v>0</v>
      </c>
    </row>
    <row r="338" spans="1:8">
      <c r="A338" s="81" t="str">
        <f t="shared" si="24"/>
        <v>АЛКОМЕТ АД</v>
      </c>
      <c r="B338" s="81" t="str">
        <f t="shared" si="25"/>
        <v>837066358</v>
      </c>
      <c r="C338" s="317">
        <f t="shared" si="26"/>
        <v>43190</v>
      </c>
      <c r="D338" s="81" t="s">
        <v>488</v>
      </c>
      <c r="E338" s="81">
        <v>6</v>
      </c>
      <c r="F338" s="261" t="s">
        <v>487</v>
      </c>
      <c r="H338" s="260">
        <f>'4-Отчет за собствения капитал'!H23</f>
        <v>0</v>
      </c>
    </row>
    <row r="339" spans="1:8">
      <c r="A339" s="81" t="str">
        <f t="shared" si="24"/>
        <v>АЛКОМЕТ АД</v>
      </c>
      <c r="B339" s="81" t="str">
        <f t="shared" si="25"/>
        <v>837066358</v>
      </c>
      <c r="C339" s="317">
        <f t="shared" si="26"/>
        <v>43190</v>
      </c>
      <c r="D339" s="81" t="s">
        <v>490</v>
      </c>
      <c r="E339" s="81">
        <v>6</v>
      </c>
      <c r="F339" s="261" t="s">
        <v>489</v>
      </c>
      <c r="H339" s="260">
        <f>'4-Отчет за собствения капитал'!H24</f>
        <v>0</v>
      </c>
    </row>
    <row r="340" spans="1:8">
      <c r="A340" s="81" t="str">
        <f t="shared" si="24"/>
        <v>АЛКОМЕТ АД</v>
      </c>
      <c r="B340" s="81" t="str">
        <f t="shared" si="25"/>
        <v>837066358</v>
      </c>
      <c r="C340" s="317">
        <f t="shared" si="26"/>
        <v>43190</v>
      </c>
      <c r="D340" s="81" t="s">
        <v>492</v>
      </c>
      <c r="E340" s="81">
        <v>6</v>
      </c>
      <c r="F340" s="261" t="s">
        <v>491</v>
      </c>
      <c r="H340" s="260">
        <f>'4-Отчет за собствения капитал'!H25</f>
        <v>0</v>
      </c>
    </row>
    <row r="341" spans="1:8">
      <c r="A341" s="81" t="str">
        <f t="shared" si="24"/>
        <v>АЛКОМЕТ АД</v>
      </c>
      <c r="B341" s="81" t="str">
        <f t="shared" si="25"/>
        <v>837066358</v>
      </c>
      <c r="C341" s="317">
        <f t="shared" si="26"/>
        <v>43190</v>
      </c>
      <c r="D341" s="81" t="s">
        <v>494</v>
      </c>
      <c r="E341" s="81">
        <v>6</v>
      </c>
      <c r="F341" s="261" t="s">
        <v>493</v>
      </c>
      <c r="H341" s="260">
        <f>'4-Отчет за собствения капитал'!H26</f>
        <v>0</v>
      </c>
    </row>
    <row r="342" spans="1:8">
      <c r="A342" s="81" t="str">
        <f t="shared" si="24"/>
        <v>АЛКОМЕТ АД</v>
      </c>
      <c r="B342" s="81" t="str">
        <f t="shared" si="25"/>
        <v>837066358</v>
      </c>
      <c r="C342" s="317">
        <f t="shared" si="26"/>
        <v>43190</v>
      </c>
      <c r="D342" s="81" t="s">
        <v>495</v>
      </c>
      <c r="E342" s="81">
        <v>6</v>
      </c>
      <c r="F342" s="261" t="s">
        <v>489</v>
      </c>
      <c r="H342" s="260">
        <f>'4-Отчет за собствения капитал'!H27</f>
        <v>0</v>
      </c>
    </row>
    <row r="343" spans="1:8">
      <c r="A343" s="81" t="str">
        <f t="shared" si="24"/>
        <v>АЛКОМЕТ АД</v>
      </c>
      <c r="B343" s="81" t="str">
        <f t="shared" si="25"/>
        <v>837066358</v>
      </c>
      <c r="C343" s="317">
        <f t="shared" si="26"/>
        <v>43190</v>
      </c>
      <c r="D343" s="81" t="s">
        <v>496</v>
      </c>
      <c r="E343" s="81">
        <v>6</v>
      </c>
      <c r="F343" s="261" t="s">
        <v>491</v>
      </c>
      <c r="H343" s="260">
        <f>'4-Отчет за собствения капитал'!H28</f>
        <v>0</v>
      </c>
    </row>
    <row r="344" spans="1:8">
      <c r="A344" s="81" t="str">
        <f t="shared" si="24"/>
        <v>АЛКОМЕТ АД</v>
      </c>
      <c r="B344" s="81" t="str">
        <f t="shared" si="25"/>
        <v>837066358</v>
      </c>
      <c r="C344" s="317">
        <f t="shared" si="26"/>
        <v>43190</v>
      </c>
      <c r="D344" s="81" t="s">
        <v>498</v>
      </c>
      <c r="E344" s="81">
        <v>6</v>
      </c>
      <c r="F344" s="261" t="s">
        <v>497</v>
      </c>
      <c r="H344" s="260">
        <f>'4-Отчет за собствения капитал'!H29</f>
        <v>0</v>
      </c>
    </row>
    <row r="345" spans="1:8">
      <c r="A345" s="81" t="str">
        <f t="shared" si="24"/>
        <v>АЛКОМЕТ АД</v>
      </c>
      <c r="B345" s="81" t="str">
        <f t="shared" si="25"/>
        <v>837066358</v>
      </c>
      <c r="C345" s="317">
        <f t="shared" si="26"/>
        <v>43190</v>
      </c>
      <c r="D345" s="81" t="s">
        <v>500</v>
      </c>
      <c r="E345" s="81">
        <v>6</v>
      </c>
      <c r="F345" s="261" t="s">
        <v>499</v>
      </c>
      <c r="H345" s="260">
        <f>'4-Отчет за собствения капитал'!H30</f>
        <v>0</v>
      </c>
    </row>
    <row r="346" spans="1:8">
      <c r="A346" s="81" t="str">
        <f t="shared" ref="A346:A409" si="27">pdeName</f>
        <v>АЛКОМЕТ АД</v>
      </c>
      <c r="B346" s="81" t="str">
        <f t="shared" ref="B346:B409" si="28">pdeBulstat</f>
        <v>837066358</v>
      </c>
      <c r="C346" s="317">
        <f t="shared" ref="C346:C409" si="29">endDate</f>
        <v>43190</v>
      </c>
      <c r="D346" s="81" t="s">
        <v>502</v>
      </c>
      <c r="E346" s="81">
        <v>6</v>
      </c>
      <c r="F346" s="261" t="s">
        <v>501</v>
      </c>
      <c r="H346" s="260">
        <f>'4-Отчет за собствения капитал'!H31</f>
        <v>0</v>
      </c>
    </row>
    <row r="347" spans="1:8">
      <c r="A347" s="81" t="str">
        <f t="shared" si="27"/>
        <v>АЛКОМЕТ АД</v>
      </c>
      <c r="B347" s="81" t="str">
        <f t="shared" si="28"/>
        <v>837066358</v>
      </c>
      <c r="C347" s="317">
        <f t="shared" si="29"/>
        <v>43190</v>
      </c>
      <c r="D347" s="81" t="s">
        <v>504</v>
      </c>
      <c r="E347" s="81">
        <v>6</v>
      </c>
      <c r="F347" s="261" t="s">
        <v>503</v>
      </c>
      <c r="H347" s="260">
        <f>'4-Отчет за собствения капитал'!H32</f>
        <v>0</v>
      </c>
    </row>
    <row r="348" spans="1:8">
      <c r="A348" s="81" t="str">
        <f t="shared" si="27"/>
        <v>АЛКОМЕТ АД</v>
      </c>
      <c r="B348" s="81" t="str">
        <f t="shared" si="28"/>
        <v>837066358</v>
      </c>
      <c r="C348" s="317">
        <f t="shared" si="29"/>
        <v>43190</v>
      </c>
      <c r="D348" s="81" t="s">
        <v>506</v>
      </c>
      <c r="E348" s="81">
        <v>6</v>
      </c>
      <c r="F348" s="261" t="s">
        <v>505</v>
      </c>
      <c r="H348" s="260">
        <f>'4-Отчет за собствения капитал'!H33</f>
        <v>0</v>
      </c>
    </row>
    <row r="349" spans="1:8">
      <c r="A349" s="81" t="str">
        <f t="shared" si="27"/>
        <v>АЛКОМЕТ АД</v>
      </c>
      <c r="B349" s="81" t="str">
        <f t="shared" si="28"/>
        <v>837066358</v>
      </c>
      <c r="C349" s="317">
        <f t="shared" si="29"/>
        <v>43190</v>
      </c>
      <c r="D349" s="81" t="s">
        <v>508</v>
      </c>
      <c r="E349" s="81">
        <v>6</v>
      </c>
      <c r="F349" s="261" t="s">
        <v>507</v>
      </c>
      <c r="H349" s="260">
        <f>'4-Отчет за собствения капитал'!H34</f>
        <v>0</v>
      </c>
    </row>
    <row r="350" spans="1:8">
      <c r="A350" s="81" t="str">
        <f t="shared" si="27"/>
        <v>АЛКОМЕТ АД</v>
      </c>
      <c r="B350" s="81" t="str">
        <f t="shared" si="28"/>
        <v>837066358</v>
      </c>
      <c r="C350" s="317">
        <f t="shared" si="29"/>
        <v>43190</v>
      </c>
      <c r="D350" s="81" t="s">
        <v>468</v>
      </c>
      <c r="E350" s="81">
        <v>7</v>
      </c>
      <c r="F350" s="261" t="s">
        <v>467</v>
      </c>
      <c r="H350" s="260">
        <f>'4-Отчет за собствения капитал'!I13</f>
        <v>60186</v>
      </c>
    </row>
    <row r="351" spans="1:8">
      <c r="A351" s="81" t="str">
        <f t="shared" si="27"/>
        <v>АЛКОМЕТ АД</v>
      </c>
      <c r="B351" s="81" t="str">
        <f t="shared" si="28"/>
        <v>837066358</v>
      </c>
      <c r="C351" s="317">
        <f t="shared" si="29"/>
        <v>43190</v>
      </c>
      <c r="D351" s="81" t="s">
        <v>470</v>
      </c>
      <c r="E351" s="81">
        <v>7</v>
      </c>
      <c r="F351" s="261" t="s">
        <v>469</v>
      </c>
      <c r="H351" s="260">
        <f>'4-Отчет за собствения капитал'!I14</f>
        <v>0</v>
      </c>
    </row>
    <row r="352" spans="1:8">
      <c r="A352" s="81" t="str">
        <f t="shared" si="27"/>
        <v>АЛКОМЕТ АД</v>
      </c>
      <c r="B352" s="81" t="str">
        <f t="shared" si="28"/>
        <v>837066358</v>
      </c>
      <c r="C352" s="317">
        <f t="shared" si="29"/>
        <v>43190</v>
      </c>
      <c r="D352" s="81" t="s">
        <v>472</v>
      </c>
      <c r="E352" s="81">
        <v>7</v>
      </c>
      <c r="F352" s="261" t="s">
        <v>471</v>
      </c>
      <c r="H352" s="260">
        <f>'4-Отчет за собствения капитал'!I15</f>
        <v>0</v>
      </c>
    </row>
    <row r="353" spans="1:8">
      <c r="A353" s="81" t="str">
        <f t="shared" si="27"/>
        <v>АЛКОМЕТ АД</v>
      </c>
      <c r="B353" s="81" t="str">
        <f t="shared" si="28"/>
        <v>837066358</v>
      </c>
      <c r="C353" s="317">
        <f t="shared" si="29"/>
        <v>43190</v>
      </c>
      <c r="D353" s="81" t="s">
        <v>474</v>
      </c>
      <c r="E353" s="81">
        <v>7</v>
      </c>
      <c r="F353" s="261" t="s">
        <v>473</v>
      </c>
      <c r="H353" s="260">
        <f>'4-Отчет за собствения капитал'!I16</f>
        <v>0</v>
      </c>
    </row>
    <row r="354" spans="1:8">
      <c r="A354" s="81" t="str">
        <f t="shared" si="27"/>
        <v>АЛКОМЕТ АД</v>
      </c>
      <c r="B354" s="81" t="str">
        <f t="shared" si="28"/>
        <v>837066358</v>
      </c>
      <c r="C354" s="317">
        <f t="shared" si="29"/>
        <v>43190</v>
      </c>
      <c r="D354" s="81" t="s">
        <v>476</v>
      </c>
      <c r="E354" s="81">
        <v>7</v>
      </c>
      <c r="F354" s="261" t="s">
        <v>475</v>
      </c>
      <c r="H354" s="260">
        <f>'4-Отчет за собствения капитал'!I17</f>
        <v>60186</v>
      </c>
    </row>
    <row r="355" spans="1:8">
      <c r="A355" s="81" t="str">
        <f t="shared" si="27"/>
        <v>АЛКОМЕТ АД</v>
      </c>
      <c r="B355" s="81" t="str">
        <f t="shared" si="28"/>
        <v>837066358</v>
      </c>
      <c r="C355" s="317">
        <f t="shared" si="29"/>
        <v>43190</v>
      </c>
      <c r="D355" s="81" t="s">
        <v>478</v>
      </c>
      <c r="E355" s="81">
        <v>7</v>
      </c>
      <c r="F355" s="261" t="s">
        <v>477</v>
      </c>
      <c r="H355" s="260">
        <f>'4-Отчет за собствения капитал'!I18</f>
        <v>4384</v>
      </c>
    </row>
    <row r="356" spans="1:8">
      <c r="A356" s="81" t="str">
        <f t="shared" si="27"/>
        <v>АЛКОМЕТ АД</v>
      </c>
      <c r="B356" s="81" t="str">
        <f t="shared" si="28"/>
        <v>837066358</v>
      </c>
      <c r="C356" s="317">
        <f t="shared" si="29"/>
        <v>43190</v>
      </c>
      <c r="D356" s="81" t="s">
        <v>480</v>
      </c>
      <c r="E356" s="81">
        <v>7</v>
      </c>
      <c r="F356" s="261" t="s">
        <v>479</v>
      </c>
      <c r="H356" s="260">
        <f>'4-Отчет за собствения капитал'!I19</f>
        <v>0</v>
      </c>
    </row>
    <row r="357" spans="1:8">
      <c r="A357" s="81" t="str">
        <f t="shared" si="27"/>
        <v>АЛКОМЕТ АД</v>
      </c>
      <c r="B357" s="81" t="str">
        <f t="shared" si="28"/>
        <v>837066358</v>
      </c>
      <c r="C357" s="317">
        <f t="shared" si="29"/>
        <v>43190</v>
      </c>
      <c r="D357" s="81" t="s">
        <v>482</v>
      </c>
      <c r="E357" s="81">
        <v>7</v>
      </c>
      <c r="F357" s="261" t="s">
        <v>481</v>
      </c>
      <c r="H357" s="260">
        <f>'4-Отчет за собствения капитал'!I20</f>
        <v>0</v>
      </c>
    </row>
    <row r="358" spans="1:8">
      <c r="A358" s="81" t="str">
        <f t="shared" si="27"/>
        <v>АЛКОМЕТ АД</v>
      </c>
      <c r="B358" s="81" t="str">
        <f t="shared" si="28"/>
        <v>837066358</v>
      </c>
      <c r="C358" s="317">
        <f t="shared" si="29"/>
        <v>43190</v>
      </c>
      <c r="D358" s="81" t="s">
        <v>484</v>
      </c>
      <c r="E358" s="81">
        <v>7</v>
      </c>
      <c r="F358" s="261" t="s">
        <v>483</v>
      </c>
      <c r="H358" s="260">
        <f>'4-Отчет за собствения капитал'!I21</f>
        <v>0</v>
      </c>
    </row>
    <row r="359" spans="1:8">
      <c r="A359" s="81" t="str">
        <f t="shared" si="27"/>
        <v>АЛКОМЕТ АД</v>
      </c>
      <c r="B359" s="81" t="str">
        <f t="shared" si="28"/>
        <v>837066358</v>
      </c>
      <c r="C359" s="317">
        <f t="shared" si="29"/>
        <v>43190</v>
      </c>
      <c r="D359" s="81" t="s">
        <v>486</v>
      </c>
      <c r="E359" s="81">
        <v>7</v>
      </c>
      <c r="F359" s="261" t="s">
        <v>485</v>
      </c>
      <c r="H359" s="260">
        <f>'4-Отчет за собствения капитал'!I22</f>
        <v>0</v>
      </c>
    </row>
    <row r="360" spans="1:8">
      <c r="A360" s="81" t="str">
        <f t="shared" si="27"/>
        <v>АЛКОМЕТ АД</v>
      </c>
      <c r="B360" s="81" t="str">
        <f t="shared" si="28"/>
        <v>837066358</v>
      </c>
      <c r="C360" s="317">
        <f t="shared" si="29"/>
        <v>43190</v>
      </c>
      <c r="D360" s="81" t="s">
        <v>488</v>
      </c>
      <c r="E360" s="81">
        <v>7</v>
      </c>
      <c r="F360" s="261" t="s">
        <v>487</v>
      </c>
      <c r="H360" s="260">
        <f>'4-Отчет за собствения капитал'!I23</f>
        <v>0</v>
      </c>
    </row>
    <row r="361" spans="1:8">
      <c r="A361" s="81" t="str">
        <f t="shared" si="27"/>
        <v>АЛКОМЕТ АД</v>
      </c>
      <c r="B361" s="81" t="str">
        <f t="shared" si="28"/>
        <v>837066358</v>
      </c>
      <c r="C361" s="317">
        <f t="shared" si="29"/>
        <v>43190</v>
      </c>
      <c r="D361" s="81" t="s">
        <v>490</v>
      </c>
      <c r="E361" s="81">
        <v>7</v>
      </c>
      <c r="F361" s="261" t="s">
        <v>489</v>
      </c>
      <c r="H361" s="260">
        <f>'4-Отчет за собствения капитал'!I24</f>
        <v>0</v>
      </c>
    </row>
    <row r="362" spans="1:8">
      <c r="A362" s="81" t="str">
        <f t="shared" si="27"/>
        <v>АЛКОМЕТ АД</v>
      </c>
      <c r="B362" s="81" t="str">
        <f t="shared" si="28"/>
        <v>837066358</v>
      </c>
      <c r="C362" s="317">
        <f t="shared" si="29"/>
        <v>43190</v>
      </c>
      <c r="D362" s="81" t="s">
        <v>492</v>
      </c>
      <c r="E362" s="81">
        <v>7</v>
      </c>
      <c r="F362" s="261" t="s">
        <v>491</v>
      </c>
      <c r="H362" s="260">
        <f>'4-Отчет за собствения капитал'!I25</f>
        <v>0</v>
      </c>
    </row>
    <row r="363" spans="1:8">
      <c r="A363" s="81" t="str">
        <f t="shared" si="27"/>
        <v>АЛКОМЕТ АД</v>
      </c>
      <c r="B363" s="81" t="str">
        <f t="shared" si="28"/>
        <v>837066358</v>
      </c>
      <c r="C363" s="317">
        <f t="shared" si="29"/>
        <v>43190</v>
      </c>
      <c r="D363" s="81" t="s">
        <v>494</v>
      </c>
      <c r="E363" s="81">
        <v>7</v>
      </c>
      <c r="F363" s="261" t="s">
        <v>493</v>
      </c>
      <c r="H363" s="260">
        <f>'4-Отчет за собствения капитал'!I26</f>
        <v>0</v>
      </c>
    </row>
    <row r="364" spans="1:8">
      <c r="A364" s="81" t="str">
        <f t="shared" si="27"/>
        <v>АЛКОМЕТ АД</v>
      </c>
      <c r="B364" s="81" t="str">
        <f t="shared" si="28"/>
        <v>837066358</v>
      </c>
      <c r="C364" s="317">
        <f t="shared" si="29"/>
        <v>43190</v>
      </c>
      <c r="D364" s="81" t="s">
        <v>495</v>
      </c>
      <c r="E364" s="81">
        <v>7</v>
      </c>
      <c r="F364" s="261" t="s">
        <v>489</v>
      </c>
      <c r="H364" s="260">
        <f>'4-Отчет за собствения капитал'!I27</f>
        <v>0</v>
      </c>
    </row>
    <row r="365" spans="1:8">
      <c r="A365" s="81" t="str">
        <f t="shared" si="27"/>
        <v>АЛКОМЕТ АД</v>
      </c>
      <c r="B365" s="81" t="str">
        <f t="shared" si="28"/>
        <v>837066358</v>
      </c>
      <c r="C365" s="317">
        <f t="shared" si="29"/>
        <v>43190</v>
      </c>
      <c r="D365" s="81" t="s">
        <v>496</v>
      </c>
      <c r="E365" s="81">
        <v>7</v>
      </c>
      <c r="F365" s="261" t="s">
        <v>491</v>
      </c>
      <c r="H365" s="260">
        <f>'4-Отчет за собствения капитал'!I28</f>
        <v>0</v>
      </c>
    </row>
    <row r="366" spans="1:8">
      <c r="A366" s="81" t="str">
        <f t="shared" si="27"/>
        <v>АЛКОМЕТ АД</v>
      </c>
      <c r="B366" s="81" t="str">
        <f t="shared" si="28"/>
        <v>837066358</v>
      </c>
      <c r="C366" s="317">
        <f t="shared" si="29"/>
        <v>43190</v>
      </c>
      <c r="D366" s="81" t="s">
        <v>498</v>
      </c>
      <c r="E366" s="81">
        <v>7</v>
      </c>
      <c r="F366" s="261" t="s">
        <v>497</v>
      </c>
      <c r="H366" s="260">
        <f>'4-Отчет за собствения капитал'!I29</f>
        <v>0</v>
      </c>
    </row>
    <row r="367" spans="1:8">
      <c r="A367" s="81" t="str">
        <f t="shared" si="27"/>
        <v>АЛКОМЕТ АД</v>
      </c>
      <c r="B367" s="81" t="str">
        <f t="shared" si="28"/>
        <v>837066358</v>
      </c>
      <c r="C367" s="317">
        <f t="shared" si="29"/>
        <v>43190</v>
      </c>
      <c r="D367" s="81" t="s">
        <v>500</v>
      </c>
      <c r="E367" s="81">
        <v>7</v>
      </c>
      <c r="F367" s="261" t="s">
        <v>499</v>
      </c>
      <c r="H367" s="260">
        <f>'4-Отчет за собствения капитал'!I30</f>
        <v>0</v>
      </c>
    </row>
    <row r="368" spans="1:8">
      <c r="A368" s="81" t="str">
        <f t="shared" si="27"/>
        <v>АЛКОМЕТ АД</v>
      </c>
      <c r="B368" s="81" t="str">
        <f t="shared" si="28"/>
        <v>837066358</v>
      </c>
      <c r="C368" s="317">
        <f t="shared" si="29"/>
        <v>43190</v>
      </c>
      <c r="D368" s="81" t="s">
        <v>502</v>
      </c>
      <c r="E368" s="81">
        <v>7</v>
      </c>
      <c r="F368" s="261" t="s">
        <v>501</v>
      </c>
      <c r="H368" s="260">
        <f>'4-Отчет за собствения капитал'!I31</f>
        <v>64570</v>
      </c>
    </row>
    <row r="369" spans="1:8">
      <c r="A369" s="81" t="str">
        <f t="shared" si="27"/>
        <v>АЛКОМЕТ АД</v>
      </c>
      <c r="B369" s="81" t="str">
        <f t="shared" si="28"/>
        <v>837066358</v>
      </c>
      <c r="C369" s="317">
        <f t="shared" si="29"/>
        <v>43190</v>
      </c>
      <c r="D369" s="81" t="s">
        <v>504</v>
      </c>
      <c r="E369" s="81">
        <v>7</v>
      </c>
      <c r="F369" s="261" t="s">
        <v>503</v>
      </c>
      <c r="H369" s="260">
        <f>'4-Отчет за собствения капитал'!I32</f>
        <v>0</v>
      </c>
    </row>
    <row r="370" spans="1:8">
      <c r="A370" s="81" t="str">
        <f t="shared" si="27"/>
        <v>АЛКОМЕТ АД</v>
      </c>
      <c r="B370" s="81" t="str">
        <f t="shared" si="28"/>
        <v>837066358</v>
      </c>
      <c r="C370" s="317">
        <f t="shared" si="29"/>
        <v>43190</v>
      </c>
      <c r="D370" s="81" t="s">
        <v>506</v>
      </c>
      <c r="E370" s="81">
        <v>7</v>
      </c>
      <c r="F370" s="261" t="s">
        <v>505</v>
      </c>
      <c r="H370" s="260">
        <f>'4-Отчет за собствения капитал'!I33</f>
        <v>0</v>
      </c>
    </row>
    <row r="371" spans="1:8">
      <c r="A371" s="81" t="str">
        <f t="shared" si="27"/>
        <v>АЛКОМЕТ АД</v>
      </c>
      <c r="B371" s="81" t="str">
        <f t="shared" si="28"/>
        <v>837066358</v>
      </c>
      <c r="C371" s="317">
        <f t="shared" si="29"/>
        <v>43190</v>
      </c>
      <c r="D371" s="81" t="s">
        <v>508</v>
      </c>
      <c r="E371" s="81">
        <v>7</v>
      </c>
      <c r="F371" s="261" t="s">
        <v>507</v>
      </c>
      <c r="H371" s="260">
        <f>'4-Отчет за собствения капитал'!I34</f>
        <v>64570</v>
      </c>
    </row>
    <row r="372" spans="1:8">
      <c r="A372" s="81" t="str">
        <f t="shared" si="27"/>
        <v>АЛКОМЕТ АД</v>
      </c>
      <c r="B372" s="81" t="str">
        <f t="shared" si="28"/>
        <v>837066358</v>
      </c>
      <c r="C372" s="317">
        <f t="shared" si="29"/>
        <v>43190</v>
      </c>
      <c r="D372" s="81" t="s">
        <v>468</v>
      </c>
      <c r="E372" s="81">
        <v>8</v>
      </c>
      <c r="F372" s="261" t="s">
        <v>467</v>
      </c>
      <c r="H372" s="260">
        <f>'4-Отчет за собствения капитал'!J13</f>
        <v>0</v>
      </c>
    </row>
    <row r="373" spans="1:8">
      <c r="A373" s="81" t="str">
        <f t="shared" si="27"/>
        <v>АЛКОМЕТ АД</v>
      </c>
      <c r="B373" s="81" t="str">
        <f t="shared" si="28"/>
        <v>837066358</v>
      </c>
      <c r="C373" s="317">
        <f t="shared" si="29"/>
        <v>43190</v>
      </c>
      <c r="D373" s="81" t="s">
        <v>470</v>
      </c>
      <c r="E373" s="81">
        <v>8</v>
      </c>
      <c r="F373" s="261" t="s">
        <v>469</v>
      </c>
      <c r="H373" s="260">
        <f>'4-Отчет за собствения капитал'!J14</f>
        <v>0</v>
      </c>
    </row>
    <row r="374" spans="1:8">
      <c r="A374" s="81" t="str">
        <f t="shared" si="27"/>
        <v>АЛКОМЕТ АД</v>
      </c>
      <c r="B374" s="81" t="str">
        <f t="shared" si="28"/>
        <v>837066358</v>
      </c>
      <c r="C374" s="317">
        <f t="shared" si="29"/>
        <v>43190</v>
      </c>
      <c r="D374" s="81" t="s">
        <v>472</v>
      </c>
      <c r="E374" s="81">
        <v>8</v>
      </c>
      <c r="F374" s="261" t="s">
        <v>471</v>
      </c>
      <c r="H374" s="260">
        <f>'4-Отчет за собствения капитал'!J15</f>
        <v>0</v>
      </c>
    </row>
    <row r="375" spans="1:8">
      <c r="A375" s="81" t="str">
        <f t="shared" si="27"/>
        <v>АЛКОМЕТ АД</v>
      </c>
      <c r="B375" s="81" t="str">
        <f t="shared" si="28"/>
        <v>837066358</v>
      </c>
      <c r="C375" s="317">
        <f t="shared" si="29"/>
        <v>43190</v>
      </c>
      <c r="D375" s="81" t="s">
        <v>474</v>
      </c>
      <c r="E375" s="81">
        <v>8</v>
      </c>
      <c r="F375" s="261" t="s">
        <v>473</v>
      </c>
      <c r="H375" s="260">
        <f>'4-Отчет за собствения капитал'!J16</f>
        <v>0</v>
      </c>
    </row>
    <row r="376" spans="1:8">
      <c r="A376" s="81" t="str">
        <f t="shared" si="27"/>
        <v>АЛКОМЕТ АД</v>
      </c>
      <c r="B376" s="81" t="str">
        <f t="shared" si="28"/>
        <v>837066358</v>
      </c>
      <c r="C376" s="317">
        <f t="shared" si="29"/>
        <v>43190</v>
      </c>
      <c r="D376" s="81" t="s">
        <v>476</v>
      </c>
      <c r="E376" s="81">
        <v>8</v>
      </c>
      <c r="F376" s="261" t="s">
        <v>475</v>
      </c>
      <c r="H376" s="260">
        <f>'4-Отчет за собствения капитал'!J17</f>
        <v>0</v>
      </c>
    </row>
    <row r="377" spans="1:8">
      <c r="A377" s="81" t="str">
        <f t="shared" si="27"/>
        <v>АЛКОМЕТ АД</v>
      </c>
      <c r="B377" s="81" t="str">
        <f t="shared" si="28"/>
        <v>837066358</v>
      </c>
      <c r="C377" s="317">
        <f t="shared" si="29"/>
        <v>43190</v>
      </c>
      <c r="D377" s="81" t="s">
        <v>478</v>
      </c>
      <c r="E377" s="81">
        <v>8</v>
      </c>
      <c r="F377" s="261" t="s">
        <v>477</v>
      </c>
      <c r="H377" s="260">
        <f>'4-Отчет за собствения капитал'!J18</f>
        <v>0</v>
      </c>
    </row>
    <row r="378" spans="1:8">
      <c r="A378" s="81" t="str">
        <f t="shared" si="27"/>
        <v>АЛКОМЕТ АД</v>
      </c>
      <c r="B378" s="81" t="str">
        <f t="shared" si="28"/>
        <v>837066358</v>
      </c>
      <c r="C378" s="317">
        <f t="shared" si="29"/>
        <v>43190</v>
      </c>
      <c r="D378" s="81" t="s">
        <v>480</v>
      </c>
      <c r="E378" s="81">
        <v>8</v>
      </c>
      <c r="F378" s="261" t="s">
        <v>479</v>
      </c>
      <c r="H378" s="260">
        <f>'4-Отчет за собствения капитал'!J19</f>
        <v>0</v>
      </c>
    </row>
    <row r="379" spans="1:8">
      <c r="A379" s="81" t="str">
        <f t="shared" si="27"/>
        <v>АЛКОМЕТ АД</v>
      </c>
      <c r="B379" s="81" t="str">
        <f t="shared" si="28"/>
        <v>837066358</v>
      </c>
      <c r="C379" s="317">
        <f t="shared" si="29"/>
        <v>43190</v>
      </c>
      <c r="D379" s="81" t="s">
        <v>482</v>
      </c>
      <c r="E379" s="81">
        <v>8</v>
      </c>
      <c r="F379" s="261" t="s">
        <v>481</v>
      </c>
      <c r="H379" s="260">
        <f>'4-Отчет за собствения капитал'!J20</f>
        <v>0</v>
      </c>
    </row>
    <row r="380" spans="1:8">
      <c r="A380" s="81" t="str">
        <f t="shared" si="27"/>
        <v>АЛКОМЕТ АД</v>
      </c>
      <c r="B380" s="81" t="str">
        <f t="shared" si="28"/>
        <v>837066358</v>
      </c>
      <c r="C380" s="317">
        <f t="shared" si="29"/>
        <v>43190</v>
      </c>
      <c r="D380" s="81" t="s">
        <v>484</v>
      </c>
      <c r="E380" s="81">
        <v>8</v>
      </c>
      <c r="F380" s="261" t="s">
        <v>483</v>
      </c>
      <c r="H380" s="260">
        <f>'4-Отчет за собствения капитал'!J21</f>
        <v>0</v>
      </c>
    </row>
    <row r="381" spans="1:8">
      <c r="A381" s="81" t="str">
        <f t="shared" si="27"/>
        <v>АЛКОМЕТ АД</v>
      </c>
      <c r="B381" s="81" t="str">
        <f t="shared" si="28"/>
        <v>837066358</v>
      </c>
      <c r="C381" s="317">
        <f t="shared" si="29"/>
        <v>43190</v>
      </c>
      <c r="D381" s="81" t="s">
        <v>486</v>
      </c>
      <c r="E381" s="81">
        <v>8</v>
      </c>
      <c r="F381" s="261" t="s">
        <v>485</v>
      </c>
      <c r="H381" s="260">
        <f>'4-Отчет за собствения капитал'!J22</f>
        <v>0</v>
      </c>
    </row>
    <row r="382" spans="1:8">
      <c r="A382" s="81" t="str">
        <f t="shared" si="27"/>
        <v>АЛКОМЕТ АД</v>
      </c>
      <c r="B382" s="81" t="str">
        <f t="shared" si="28"/>
        <v>837066358</v>
      </c>
      <c r="C382" s="317">
        <f t="shared" si="29"/>
        <v>43190</v>
      </c>
      <c r="D382" s="81" t="s">
        <v>488</v>
      </c>
      <c r="E382" s="81">
        <v>8</v>
      </c>
      <c r="F382" s="261" t="s">
        <v>487</v>
      </c>
      <c r="H382" s="260">
        <f>'4-Отчет за собствения капитал'!J23</f>
        <v>0</v>
      </c>
    </row>
    <row r="383" spans="1:8">
      <c r="A383" s="81" t="str">
        <f t="shared" si="27"/>
        <v>АЛКОМЕТ АД</v>
      </c>
      <c r="B383" s="81" t="str">
        <f t="shared" si="28"/>
        <v>837066358</v>
      </c>
      <c r="C383" s="317">
        <f t="shared" si="29"/>
        <v>43190</v>
      </c>
      <c r="D383" s="81" t="s">
        <v>490</v>
      </c>
      <c r="E383" s="81">
        <v>8</v>
      </c>
      <c r="F383" s="261" t="s">
        <v>489</v>
      </c>
      <c r="H383" s="260">
        <f>'4-Отчет за собствения капитал'!J24</f>
        <v>0</v>
      </c>
    </row>
    <row r="384" spans="1:8">
      <c r="A384" s="81" t="str">
        <f t="shared" si="27"/>
        <v>АЛКОМЕТ АД</v>
      </c>
      <c r="B384" s="81" t="str">
        <f t="shared" si="28"/>
        <v>837066358</v>
      </c>
      <c r="C384" s="317">
        <f t="shared" si="29"/>
        <v>43190</v>
      </c>
      <c r="D384" s="81" t="s">
        <v>492</v>
      </c>
      <c r="E384" s="81">
        <v>8</v>
      </c>
      <c r="F384" s="261" t="s">
        <v>491</v>
      </c>
      <c r="H384" s="260">
        <f>'4-Отчет за собствения капитал'!J25</f>
        <v>0</v>
      </c>
    </row>
    <row r="385" spans="1:8">
      <c r="A385" s="81" t="str">
        <f t="shared" si="27"/>
        <v>АЛКОМЕТ АД</v>
      </c>
      <c r="B385" s="81" t="str">
        <f t="shared" si="28"/>
        <v>837066358</v>
      </c>
      <c r="C385" s="317">
        <f t="shared" si="29"/>
        <v>43190</v>
      </c>
      <c r="D385" s="81" t="s">
        <v>494</v>
      </c>
      <c r="E385" s="81">
        <v>8</v>
      </c>
      <c r="F385" s="261" t="s">
        <v>493</v>
      </c>
      <c r="H385" s="260">
        <f>'4-Отчет за собствения капитал'!J26</f>
        <v>0</v>
      </c>
    </row>
    <row r="386" spans="1:8">
      <c r="A386" s="81" t="str">
        <f t="shared" si="27"/>
        <v>АЛКОМЕТ АД</v>
      </c>
      <c r="B386" s="81" t="str">
        <f t="shared" si="28"/>
        <v>837066358</v>
      </c>
      <c r="C386" s="317">
        <f t="shared" si="29"/>
        <v>43190</v>
      </c>
      <c r="D386" s="81" t="s">
        <v>495</v>
      </c>
      <c r="E386" s="81">
        <v>8</v>
      </c>
      <c r="F386" s="261" t="s">
        <v>489</v>
      </c>
      <c r="H386" s="260">
        <f>'4-Отчет за собствения капитал'!J27</f>
        <v>0</v>
      </c>
    </row>
    <row r="387" spans="1:8">
      <c r="A387" s="81" t="str">
        <f t="shared" si="27"/>
        <v>АЛКОМЕТ АД</v>
      </c>
      <c r="B387" s="81" t="str">
        <f t="shared" si="28"/>
        <v>837066358</v>
      </c>
      <c r="C387" s="317">
        <f t="shared" si="29"/>
        <v>43190</v>
      </c>
      <c r="D387" s="81" t="s">
        <v>496</v>
      </c>
      <c r="E387" s="81">
        <v>8</v>
      </c>
      <c r="F387" s="261" t="s">
        <v>491</v>
      </c>
      <c r="H387" s="260">
        <f>'4-Отчет за собствения капитал'!J28</f>
        <v>0</v>
      </c>
    </row>
    <row r="388" spans="1:8">
      <c r="A388" s="81" t="str">
        <f t="shared" si="27"/>
        <v>АЛКОМЕТ АД</v>
      </c>
      <c r="B388" s="81" t="str">
        <f t="shared" si="28"/>
        <v>837066358</v>
      </c>
      <c r="C388" s="317">
        <f t="shared" si="29"/>
        <v>43190</v>
      </c>
      <c r="D388" s="81" t="s">
        <v>498</v>
      </c>
      <c r="E388" s="81">
        <v>8</v>
      </c>
      <c r="F388" s="261" t="s">
        <v>497</v>
      </c>
      <c r="H388" s="260">
        <f>'4-Отчет за собствения капитал'!J29</f>
        <v>0</v>
      </c>
    </row>
    <row r="389" spans="1:8">
      <c r="A389" s="81" t="str">
        <f t="shared" si="27"/>
        <v>АЛКОМЕТ АД</v>
      </c>
      <c r="B389" s="81" t="str">
        <f t="shared" si="28"/>
        <v>837066358</v>
      </c>
      <c r="C389" s="317">
        <f t="shared" si="29"/>
        <v>43190</v>
      </c>
      <c r="D389" s="81" t="s">
        <v>500</v>
      </c>
      <c r="E389" s="81">
        <v>8</v>
      </c>
      <c r="F389" s="261" t="s">
        <v>499</v>
      </c>
      <c r="H389" s="260">
        <f>'4-Отчет за собствения капитал'!J30</f>
        <v>0</v>
      </c>
    </row>
    <row r="390" spans="1:8">
      <c r="A390" s="81" t="str">
        <f t="shared" si="27"/>
        <v>АЛКОМЕТ АД</v>
      </c>
      <c r="B390" s="81" t="str">
        <f t="shared" si="28"/>
        <v>837066358</v>
      </c>
      <c r="C390" s="317">
        <f t="shared" si="29"/>
        <v>43190</v>
      </c>
      <c r="D390" s="81" t="s">
        <v>502</v>
      </c>
      <c r="E390" s="81">
        <v>8</v>
      </c>
      <c r="F390" s="261" t="s">
        <v>501</v>
      </c>
      <c r="H390" s="260">
        <f>'4-Отчет за собствения капитал'!J31</f>
        <v>0</v>
      </c>
    </row>
    <row r="391" spans="1:8">
      <c r="A391" s="81" t="str">
        <f t="shared" si="27"/>
        <v>АЛКОМЕТ АД</v>
      </c>
      <c r="B391" s="81" t="str">
        <f t="shared" si="28"/>
        <v>837066358</v>
      </c>
      <c r="C391" s="317">
        <f t="shared" si="29"/>
        <v>43190</v>
      </c>
      <c r="D391" s="81" t="s">
        <v>504</v>
      </c>
      <c r="E391" s="81">
        <v>8</v>
      </c>
      <c r="F391" s="261" t="s">
        <v>503</v>
      </c>
      <c r="H391" s="260">
        <f>'4-Отчет за собствения капитал'!J32</f>
        <v>0</v>
      </c>
    </row>
    <row r="392" spans="1:8">
      <c r="A392" s="81" t="str">
        <f t="shared" si="27"/>
        <v>АЛКОМЕТ АД</v>
      </c>
      <c r="B392" s="81" t="str">
        <f t="shared" si="28"/>
        <v>837066358</v>
      </c>
      <c r="C392" s="317">
        <f t="shared" si="29"/>
        <v>43190</v>
      </c>
      <c r="D392" s="81" t="s">
        <v>506</v>
      </c>
      <c r="E392" s="81">
        <v>8</v>
      </c>
      <c r="F392" s="261" t="s">
        <v>505</v>
      </c>
      <c r="H392" s="260">
        <f>'4-Отчет за собствения капитал'!J33</f>
        <v>0</v>
      </c>
    </row>
    <row r="393" spans="1:8">
      <c r="A393" s="81" t="str">
        <f t="shared" si="27"/>
        <v>АЛКОМЕТ АД</v>
      </c>
      <c r="B393" s="81" t="str">
        <f t="shared" si="28"/>
        <v>837066358</v>
      </c>
      <c r="C393" s="317">
        <f t="shared" si="29"/>
        <v>43190</v>
      </c>
      <c r="D393" s="81" t="s">
        <v>508</v>
      </c>
      <c r="E393" s="81">
        <v>8</v>
      </c>
      <c r="F393" s="261" t="s">
        <v>507</v>
      </c>
      <c r="H393" s="260">
        <f>'4-Отчет за собствения капитал'!J34</f>
        <v>0</v>
      </c>
    </row>
    <row r="394" spans="1:8">
      <c r="A394" s="81" t="str">
        <f t="shared" si="27"/>
        <v>АЛКОМЕТ АД</v>
      </c>
      <c r="B394" s="81" t="str">
        <f t="shared" si="28"/>
        <v>837066358</v>
      </c>
      <c r="C394" s="317">
        <f t="shared" si="29"/>
        <v>43190</v>
      </c>
      <c r="D394" s="81" t="s">
        <v>468</v>
      </c>
      <c r="E394" s="81">
        <v>9</v>
      </c>
      <c r="F394" s="261" t="s">
        <v>467</v>
      </c>
      <c r="H394" s="260">
        <f>'4-Отчет за собствения капитал'!K13</f>
        <v>0</v>
      </c>
    </row>
    <row r="395" spans="1:8">
      <c r="A395" s="81" t="str">
        <f t="shared" si="27"/>
        <v>АЛКОМЕТ АД</v>
      </c>
      <c r="B395" s="81" t="str">
        <f t="shared" si="28"/>
        <v>837066358</v>
      </c>
      <c r="C395" s="317">
        <f t="shared" si="29"/>
        <v>43190</v>
      </c>
      <c r="D395" s="81" t="s">
        <v>470</v>
      </c>
      <c r="E395" s="81">
        <v>9</v>
      </c>
      <c r="F395" s="261" t="s">
        <v>469</v>
      </c>
      <c r="H395" s="260">
        <f>'4-Отчет за собствения капитал'!K14</f>
        <v>0</v>
      </c>
    </row>
    <row r="396" spans="1:8">
      <c r="A396" s="81" t="str">
        <f t="shared" si="27"/>
        <v>АЛКОМЕТ АД</v>
      </c>
      <c r="B396" s="81" t="str">
        <f t="shared" si="28"/>
        <v>837066358</v>
      </c>
      <c r="C396" s="317">
        <f t="shared" si="29"/>
        <v>43190</v>
      </c>
      <c r="D396" s="81" t="s">
        <v>472</v>
      </c>
      <c r="E396" s="81">
        <v>9</v>
      </c>
      <c r="F396" s="261" t="s">
        <v>471</v>
      </c>
      <c r="H396" s="260">
        <f>'4-Отчет за собствения капитал'!K15</f>
        <v>0</v>
      </c>
    </row>
    <row r="397" spans="1:8">
      <c r="A397" s="81" t="str">
        <f t="shared" si="27"/>
        <v>АЛКОМЕТ АД</v>
      </c>
      <c r="B397" s="81" t="str">
        <f t="shared" si="28"/>
        <v>837066358</v>
      </c>
      <c r="C397" s="317">
        <f t="shared" si="29"/>
        <v>43190</v>
      </c>
      <c r="D397" s="81" t="s">
        <v>474</v>
      </c>
      <c r="E397" s="81">
        <v>9</v>
      </c>
      <c r="F397" s="261" t="s">
        <v>473</v>
      </c>
      <c r="H397" s="260">
        <f>'4-Отчет за собствения капитал'!K16</f>
        <v>0</v>
      </c>
    </row>
    <row r="398" spans="1:8">
      <c r="A398" s="81" t="str">
        <f t="shared" si="27"/>
        <v>АЛКОМЕТ АД</v>
      </c>
      <c r="B398" s="81" t="str">
        <f t="shared" si="28"/>
        <v>837066358</v>
      </c>
      <c r="C398" s="317">
        <f t="shared" si="29"/>
        <v>43190</v>
      </c>
      <c r="D398" s="81" t="s">
        <v>476</v>
      </c>
      <c r="E398" s="81">
        <v>9</v>
      </c>
      <c r="F398" s="261" t="s">
        <v>475</v>
      </c>
      <c r="H398" s="260">
        <f>'4-Отчет за собствения капитал'!K17</f>
        <v>0</v>
      </c>
    </row>
    <row r="399" spans="1:8">
      <c r="A399" s="81" t="str">
        <f t="shared" si="27"/>
        <v>АЛКОМЕТ АД</v>
      </c>
      <c r="B399" s="81" t="str">
        <f t="shared" si="28"/>
        <v>837066358</v>
      </c>
      <c r="C399" s="317">
        <f t="shared" si="29"/>
        <v>43190</v>
      </c>
      <c r="D399" s="81" t="s">
        <v>478</v>
      </c>
      <c r="E399" s="81">
        <v>9</v>
      </c>
      <c r="F399" s="261" t="s">
        <v>477</v>
      </c>
      <c r="H399" s="260">
        <f>'4-Отчет за собствения капитал'!K18</f>
        <v>0</v>
      </c>
    </row>
    <row r="400" spans="1:8">
      <c r="A400" s="81" t="str">
        <f t="shared" si="27"/>
        <v>АЛКОМЕТ АД</v>
      </c>
      <c r="B400" s="81" t="str">
        <f t="shared" si="28"/>
        <v>837066358</v>
      </c>
      <c r="C400" s="317">
        <f t="shared" si="29"/>
        <v>43190</v>
      </c>
      <c r="D400" s="81" t="s">
        <v>480</v>
      </c>
      <c r="E400" s="81">
        <v>9</v>
      </c>
      <c r="F400" s="261" t="s">
        <v>479</v>
      </c>
      <c r="H400" s="260">
        <f>'4-Отчет за собствения капитал'!K19</f>
        <v>0</v>
      </c>
    </row>
    <row r="401" spans="1:8">
      <c r="A401" s="81" t="str">
        <f t="shared" si="27"/>
        <v>АЛКОМЕТ АД</v>
      </c>
      <c r="B401" s="81" t="str">
        <f t="shared" si="28"/>
        <v>837066358</v>
      </c>
      <c r="C401" s="317">
        <f t="shared" si="29"/>
        <v>43190</v>
      </c>
      <c r="D401" s="81" t="s">
        <v>482</v>
      </c>
      <c r="E401" s="81">
        <v>9</v>
      </c>
      <c r="F401" s="261" t="s">
        <v>481</v>
      </c>
      <c r="H401" s="260">
        <f>'4-Отчет за собствения капитал'!K20</f>
        <v>0</v>
      </c>
    </row>
    <row r="402" spans="1:8">
      <c r="A402" s="81" t="str">
        <f t="shared" si="27"/>
        <v>АЛКОМЕТ АД</v>
      </c>
      <c r="B402" s="81" t="str">
        <f t="shared" si="28"/>
        <v>837066358</v>
      </c>
      <c r="C402" s="317">
        <f t="shared" si="29"/>
        <v>43190</v>
      </c>
      <c r="D402" s="81" t="s">
        <v>484</v>
      </c>
      <c r="E402" s="81">
        <v>9</v>
      </c>
      <c r="F402" s="261" t="s">
        <v>483</v>
      </c>
      <c r="H402" s="260">
        <f>'4-Отчет за собствения капитал'!K21</f>
        <v>0</v>
      </c>
    </row>
    <row r="403" spans="1:8">
      <c r="A403" s="81" t="str">
        <f t="shared" si="27"/>
        <v>АЛКОМЕТ АД</v>
      </c>
      <c r="B403" s="81" t="str">
        <f t="shared" si="28"/>
        <v>837066358</v>
      </c>
      <c r="C403" s="317">
        <f t="shared" si="29"/>
        <v>43190</v>
      </c>
      <c r="D403" s="81" t="s">
        <v>486</v>
      </c>
      <c r="E403" s="81">
        <v>9</v>
      </c>
      <c r="F403" s="261" t="s">
        <v>485</v>
      </c>
      <c r="H403" s="260">
        <f>'4-Отчет за собствения капитал'!K22</f>
        <v>0</v>
      </c>
    </row>
    <row r="404" spans="1:8">
      <c r="A404" s="81" t="str">
        <f t="shared" si="27"/>
        <v>АЛКОМЕТ АД</v>
      </c>
      <c r="B404" s="81" t="str">
        <f t="shared" si="28"/>
        <v>837066358</v>
      </c>
      <c r="C404" s="317">
        <f t="shared" si="29"/>
        <v>43190</v>
      </c>
      <c r="D404" s="81" t="s">
        <v>488</v>
      </c>
      <c r="E404" s="81">
        <v>9</v>
      </c>
      <c r="F404" s="261" t="s">
        <v>487</v>
      </c>
      <c r="H404" s="260">
        <f>'4-Отчет за собствения капитал'!K23</f>
        <v>0</v>
      </c>
    </row>
    <row r="405" spans="1:8">
      <c r="A405" s="81" t="str">
        <f t="shared" si="27"/>
        <v>АЛКОМЕТ АД</v>
      </c>
      <c r="B405" s="81" t="str">
        <f t="shared" si="28"/>
        <v>837066358</v>
      </c>
      <c r="C405" s="317">
        <f t="shared" si="29"/>
        <v>43190</v>
      </c>
      <c r="D405" s="81" t="s">
        <v>490</v>
      </c>
      <c r="E405" s="81">
        <v>9</v>
      </c>
      <c r="F405" s="261" t="s">
        <v>489</v>
      </c>
      <c r="H405" s="260">
        <f>'4-Отчет за собствения капитал'!K24</f>
        <v>0</v>
      </c>
    </row>
    <row r="406" spans="1:8">
      <c r="A406" s="81" t="str">
        <f t="shared" si="27"/>
        <v>АЛКОМЕТ АД</v>
      </c>
      <c r="B406" s="81" t="str">
        <f t="shared" si="28"/>
        <v>837066358</v>
      </c>
      <c r="C406" s="317">
        <f t="shared" si="29"/>
        <v>43190</v>
      </c>
      <c r="D406" s="81" t="s">
        <v>492</v>
      </c>
      <c r="E406" s="81">
        <v>9</v>
      </c>
      <c r="F406" s="261" t="s">
        <v>491</v>
      </c>
      <c r="H406" s="260">
        <f>'4-Отчет за собствения капитал'!K25</f>
        <v>0</v>
      </c>
    </row>
    <row r="407" spans="1:8">
      <c r="A407" s="81" t="str">
        <f t="shared" si="27"/>
        <v>АЛКОМЕТ АД</v>
      </c>
      <c r="B407" s="81" t="str">
        <f t="shared" si="28"/>
        <v>837066358</v>
      </c>
      <c r="C407" s="317">
        <f t="shared" si="29"/>
        <v>43190</v>
      </c>
      <c r="D407" s="81" t="s">
        <v>494</v>
      </c>
      <c r="E407" s="81">
        <v>9</v>
      </c>
      <c r="F407" s="261" t="s">
        <v>493</v>
      </c>
      <c r="H407" s="260">
        <f>'4-Отчет за собствения капитал'!K26</f>
        <v>0</v>
      </c>
    </row>
    <row r="408" spans="1:8">
      <c r="A408" s="81" t="str">
        <f t="shared" si="27"/>
        <v>АЛКОМЕТ АД</v>
      </c>
      <c r="B408" s="81" t="str">
        <f t="shared" si="28"/>
        <v>837066358</v>
      </c>
      <c r="C408" s="317">
        <f t="shared" si="29"/>
        <v>43190</v>
      </c>
      <c r="D408" s="81" t="s">
        <v>495</v>
      </c>
      <c r="E408" s="81">
        <v>9</v>
      </c>
      <c r="F408" s="261" t="s">
        <v>489</v>
      </c>
      <c r="H408" s="260">
        <f>'4-Отчет за собствения капитал'!K27</f>
        <v>0</v>
      </c>
    </row>
    <row r="409" spans="1:8">
      <c r="A409" s="81" t="str">
        <f t="shared" si="27"/>
        <v>АЛКОМЕТ АД</v>
      </c>
      <c r="B409" s="81" t="str">
        <f t="shared" si="28"/>
        <v>837066358</v>
      </c>
      <c r="C409" s="317">
        <f t="shared" si="29"/>
        <v>43190</v>
      </c>
      <c r="D409" s="81" t="s">
        <v>496</v>
      </c>
      <c r="E409" s="81">
        <v>9</v>
      </c>
      <c r="F409" s="261" t="s">
        <v>491</v>
      </c>
      <c r="H409" s="260">
        <f>'4-Отчет за собствения капитал'!K28</f>
        <v>0</v>
      </c>
    </row>
    <row r="410" spans="1:8">
      <c r="A410" s="81" t="str">
        <f t="shared" ref="A410:A459" si="30">pdeName</f>
        <v>АЛКОМЕТ АД</v>
      </c>
      <c r="B410" s="81" t="str">
        <f t="shared" ref="B410:B459" si="31">pdeBulstat</f>
        <v>837066358</v>
      </c>
      <c r="C410" s="317">
        <f t="shared" ref="C410:C459" si="32">endDate</f>
        <v>43190</v>
      </c>
      <c r="D410" s="81" t="s">
        <v>498</v>
      </c>
      <c r="E410" s="81">
        <v>9</v>
      </c>
      <c r="F410" s="261" t="s">
        <v>497</v>
      </c>
      <c r="H410" s="260">
        <f>'4-Отчет за собствения капитал'!K29</f>
        <v>0</v>
      </c>
    </row>
    <row r="411" spans="1:8">
      <c r="A411" s="81" t="str">
        <f t="shared" si="30"/>
        <v>АЛКОМЕТ АД</v>
      </c>
      <c r="B411" s="81" t="str">
        <f t="shared" si="31"/>
        <v>837066358</v>
      </c>
      <c r="C411" s="317">
        <f t="shared" si="32"/>
        <v>43190</v>
      </c>
      <c r="D411" s="81" t="s">
        <v>500</v>
      </c>
      <c r="E411" s="81">
        <v>9</v>
      </c>
      <c r="F411" s="261" t="s">
        <v>499</v>
      </c>
      <c r="H411" s="260">
        <f>'4-Отчет за собствения капитал'!K30</f>
        <v>0</v>
      </c>
    </row>
    <row r="412" spans="1:8">
      <c r="A412" s="81" t="str">
        <f t="shared" si="30"/>
        <v>АЛКОМЕТ АД</v>
      </c>
      <c r="B412" s="81" t="str">
        <f t="shared" si="31"/>
        <v>837066358</v>
      </c>
      <c r="C412" s="317">
        <f t="shared" si="32"/>
        <v>43190</v>
      </c>
      <c r="D412" s="81" t="s">
        <v>502</v>
      </c>
      <c r="E412" s="81">
        <v>9</v>
      </c>
      <c r="F412" s="261" t="s">
        <v>501</v>
      </c>
      <c r="H412" s="260">
        <f>'4-Отчет за собствения капитал'!K31</f>
        <v>0</v>
      </c>
    </row>
    <row r="413" spans="1:8">
      <c r="A413" s="81" t="str">
        <f t="shared" si="30"/>
        <v>АЛКОМЕТ АД</v>
      </c>
      <c r="B413" s="81" t="str">
        <f t="shared" si="31"/>
        <v>837066358</v>
      </c>
      <c r="C413" s="317">
        <f t="shared" si="32"/>
        <v>43190</v>
      </c>
      <c r="D413" s="81" t="s">
        <v>504</v>
      </c>
      <c r="E413" s="81">
        <v>9</v>
      </c>
      <c r="F413" s="261" t="s">
        <v>503</v>
      </c>
      <c r="H413" s="260">
        <f>'4-Отчет за собствения капитал'!K32</f>
        <v>0</v>
      </c>
    </row>
    <row r="414" spans="1:8">
      <c r="A414" s="81" t="str">
        <f t="shared" si="30"/>
        <v>АЛКОМЕТ АД</v>
      </c>
      <c r="B414" s="81" t="str">
        <f t="shared" si="31"/>
        <v>837066358</v>
      </c>
      <c r="C414" s="317">
        <f t="shared" si="32"/>
        <v>43190</v>
      </c>
      <c r="D414" s="81" t="s">
        <v>506</v>
      </c>
      <c r="E414" s="81">
        <v>9</v>
      </c>
      <c r="F414" s="261" t="s">
        <v>505</v>
      </c>
      <c r="H414" s="260">
        <f>'4-Отчет за собствения капитал'!K33</f>
        <v>0</v>
      </c>
    </row>
    <row r="415" spans="1:8">
      <c r="A415" s="81" t="str">
        <f t="shared" si="30"/>
        <v>АЛКОМЕТ АД</v>
      </c>
      <c r="B415" s="81" t="str">
        <f t="shared" si="31"/>
        <v>837066358</v>
      </c>
      <c r="C415" s="317">
        <f t="shared" si="32"/>
        <v>43190</v>
      </c>
      <c r="D415" s="81" t="s">
        <v>508</v>
      </c>
      <c r="E415" s="81">
        <v>9</v>
      </c>
      <c r="F415" s="261" t="s">
        <v>507</v>
      </c>
      <c r="H415" s="260">
        <f>'4-Отчет за собствения капитал'!K34</f>
        <v>0</v>
      </c>
    </row>
    <row r="416" spans="1:8">
      <c r="A416" s="81" t="str">
        <f t="shared" si="30"/>
        <v>АЛКОМЕТ АД</v>
      </c>
      <c r="B416" s="81" t="str">
        <f t="shared" si="31"/>
        <v>837066358</v>
      </c>
      <c r="C416" s="317">
        <f t="shared" si="32"/>
        <v>43190</v>
      </c>
      <c r="D416" s="81" t="s">
        <v>468</v>
      </c>
      <c r="E416" s="81">
        <v>10</v>
      </c>
      <c r="F416" s="261" t="s">
        <v>467</v>
      </c>
      <c r="H416" s="260">
        <f>'4-Отчет за собствения капитал'!L13</f>
        <v>170681</v>
      </c>
    </row>
    <row r="417" spans="1:8">
      <c r="A417" s="81" t="str">
        <f t="shared" si="30"/>
        <v>АЛКОМЕТ АД</v>
      </c>
      <c r="B417" s="81" t="str">
        <f t="shared" si="31"/>
        <v>837066358</v>
      </c>
      <c r="C417" s="317">
        <f t="shared" si="32"/>
        <v>43190</v>
      </c>
      <c r="D417" s="81" t="s">
        <v>470</v>
      </c>
      <c r="E417" s="81">
        <v>10</v>
      </c>
      <c r="F417" s="261" t="s">
        <v>469</v>
      </c>
      <c r="H417" s="260">
        <f>'4-Отчет за собствения капитал'!L14</f>
        <v>0</v>
      </c>
    </row>
    <row r="418" spans="1:8">
      <c r="A418" s="81" t="str">
        <f t="shared" si="30"/>
        <v>АЛКОМЕТ АД</v>
      </c>
      <c r="B418" s="81" t="str">
        <f t="shared" si="31"/>
        <v>837066358</v>
      </c>
      <c r="C418" s="317">
        <f t="shared" si="32"/>
        <v>43190</v>
      </c>
      <c r="D418" s="81" t="s">
        <v>472</v>
      </c>
      <c r="E418" s="81">
        <v>10</v>
      </c>
      <c r="F418" s="261" t="s">
        <v>471</v>
      </c>
      <c r="H418" s="260">
        <f>'4-Отчет за собствения капитал'!L15</f>
        <v>0</v>
      </c>
    </row>
    <row r="419" spans="1:8">
      <c r="A419" s="81" t="str">
        <f t="shared" si="30"/>
        <v>АЛКОМЕТ АД</v>
      </c>
      <c r="B419" s="81" t="str">
        <f t="shared" si="31"/>
        <v>837066358</v>
      </c>
      <c r="C419" s="317">
        <f t="shared" si="32"/>
        <v>43190</v>
      </c>
      <c r="D419" s="81" t="s">
        <v>474</v>
      </c>
      <c r="E419" s="81">
        <v>10</v>
      </c>
      <c r="F419" s="261" t="s">
        <v>473</v>
      </c>
      <c r="H419" s="260">
        <f>'4-Отчет за собствения капитал'!L16</f>
        <v>0</v>
      </c>
    </row>
    <row r="420" spans="1:8">
      <c r="A420" s="81" t="str">
        <f t="shared" si="30"/>
        <v>АЛКОМЕТ АД</v>
      </c>
      <c r="B420" s="81" t="str">
        <f t="shared" si="31"/>
        <v>837066358</v>
      </c>
      <c r="C420" s="317">
        <f t="shared" si="32"/>
        <v>43190</v>
      </c>
      <c r="D420" s="81" t="s">
        <v>476</v>
      </c>
      <c r="E420" s="81">
        <v>10</v>
      </c>
      <c r="F420" s="261" t="s">
        <v>475</v>
      </c>
      <c r="H420" s="260">
        <f>'4-Отчет за собствения капитал'!L17</f>
        <v>170681</v>
      </c>
    </row>
    <row r="421" spans="1:8">
      <c r="A421" s="81" t="str">
        <f t="shared" si="30"/>
        <v>АЛКОМЕТ АД</v>
      </c>
      <c r="B421" s="81" t="str">
        <f t="shared" si="31"/>
        <v>837066358</v>
      </c>
      <c r="C421" s="317">
        <f t="shared" si="32"/>
        <v>43190</v>
      </c>
      <c r="D421" s="81" t="s">
        <v>478</v>
      </c>
      <c r="E421" s="81">
        <v>10</v>
      </c>
      <c r="F421" s="261" t="s">
        <v>477</v>
      </c>
      <c r="H421" s="260">
        <f>'4-Отчет за собствения капитал'!L18</f>
        <v>4384</v>
      </c>
    </row>
    <row r="422" spans="1:8">
      <c r="A422" s="81" t="str">
        <f t="shared" si="30"/>
        <v>АЛКОМЕТ АД</v>
      </c>
      <c r="B422" s="81" t="str">
        <f t="shared" si="31"/>
        <v>837066358</v>
      </c>
      <c r="C422" s="317">
        <f t="shared" si="32"/>
        <v>43190</v>
      </c>
      <c r="D422" s="81" t="s">
        <v>480</v>
      </c>
      <c r="E422" s="81">
        <v>10</v>
      </c>
      <c r="F422" s="261" t="s">
        <v>479</v>
      </c>
      <c r="H422" s="260">
        <f>'4-Отчет за собствения капитал'!L19</f>
        <v>0</v>
      </c>
    </row>
    <row r="423" spans="1:8">
      <c r="A423" s="81" t="str">
        <f t="shared" si="30"/>
        <v>АЛКОМЕТ АД</v>
      </c>
      <c r="B423" s="81" t="str">
        <f t="shared" si="31"/>
        <v>837066358</v>
      </c>
      <c r="C423" s="317">
        <f t="shared" si="32"/>
        <v>43190</v>
      </c>
      <c r="D423" s="81" t="s">
        <v>482</v>
      </c>
      <c r="E423" s="81">
        <v>10</v>
      </c>
      <c r="F423" s="261" t="s">
        <v>481</v>
      </c>
      <c r="H423" s="260">
        <f>'4-Отчет за собствения капитал'!L20</f>
        <v>0</v>
      </c>
    </row>
    <row r="424" spans="1:8">
      <c r="A424" s="81" t="str">
        <f t="shared" si="30"/>
        <v>АЛКОМЕТ АД</v>
      </c>
      <c r="B424" s="81" t="str">
        <f t="shared" si="31"/>
        <v>837066358</v>
      </c>
      <c r="C424" s="317">
        <f t="shared" si="32"/>
        <v>43190</v>
      </c>
      <c r="D424" s="81" t="s">
        <v>484</v>
      </c>
      <c r="E424" s="81">
        <v>10</v>
      </c>
      <c r="F424" s="261" t="s">
        <v>483</v>
      </c>
      <c r="H424" s="260">
        <f>'4-Отчет за собствения капитал'!L21</f>
        <v>0</v>
      </c>
    </row>
    <row r="425" spans="1:8">
      <c r="A425" s="81" t="str">
        <f t="shared" si="30"/>
        <v>АЛКОМЕТ АД</v>
      </c>
      <c r="B425" s="81" t="str">
        <f t="shared" si="31"/>
        <v>837066358</v>
      </c>
      <c r="C425" s="317">
        <f t="shared" si="32"/>
        <v>43190</v>
      </c>
      <c r="D425" s="81" t="s">
        <v>486</v>
      </c>
      <c r="E425" s="81">
        <v>10</v>
      </c>
      <c r="F425" s="261" t="s">
        <v>485</v>
      </c>
      <c r="H425" s="260">
        <f>'4-Отчет за собствения капитал'!L22</f>
        <v>0</v>
      </c>
    </row>
    <row r="426" spans="1:8">
      <c r="A426" s="81" t="str">
        <f t="shared" si="30"/>
        <v>АЛКОМЕТ АД</v>
      </c>
      <c r="B426" s="81" t="str">
        <f t="shared" si="31"/>
        <v>837066358</v>
      </c>
      <c r="C426" s="317">
        <f t="shared" si="32"/>
        <v>43190</v>
      </c>
      <c r="D426" s="81" t="s">
        <v>488</v>
      </c>
      <c r="E426" s="81">
        <v>10</v>
      </c>
      <c r="F426" s="261" t="s">
        <v>487</v>
      </c>
      <c r="H426" s="260">
        <f>'4-Отчет за собствения капитал'!L23</f>
        <v>0</v>
      </c>
    </row>
    <row r="427" spans="1:8">
      <c r="A427" s="81" t="str">
        <f t="shared" si="30"/>
        <v>АЛКОМЕТ АД</v>
      </c>
      <c r="B427" s="81" t="str">
        <f t="shared" si="31"/>
        <v>837066358</v>
      </c>
      <c r="C427" s="317">
        <f t="shared" si="32"/>
        <v>43190</v>
      </c>
      <c r="D427" s="81" t="s">
        <v>490</v>
      </c>
      <c r="E427" s="81">
        <v>10</v>
      </c>
      <c r="F427" s="261" t="s">
        <v>489</v>
      </c>
      <c r="H427" s="260">
        <f>'4-Отчет за собствения капитал'!L24</f>
        <v>0</v>
      </c>
    </row>
    <row r="428" spans="1:8">
      <c r="A428" s="81" t="str">
        <f t="shared" si="30"/>
        <v>АЛКОМЕТ АД</v>
      </c>
      <c r="B428" s="81" t="str">
        <f t="shared" si="31"/>
        <v>837066358</v>
      </c>
      <c r="C428" s="317">
        <f t="shared" si="32"/>
        <v>43190</v>
      </c>
      <c r="D428" s="81" t="s">
        <v>492</v>
      </c>
      <c r="E428" s="81">
        <v>10</v>
      </c>
      <c r="F428" s="261" t="s">
        <v>491</v>
      </c>
      <c r="H428" s="260">
        <f>'4-Отчет за собствения капитал'!L25</f>
        <v>0</v>
      </c>
    </row>
    <row r="429" spans="1:8">
      <c r="A429" s="81" t="str">
        <f t="shared" si="30"/>
        <v>АЛКОМЕТ АД</v>
      </c>
      <c r="B429" s="81" t="str">
        <f t="shared" si="31"/>
        <v>837066358</v>
      </c>
      <c r="C429" s="317">
        <f t="shared" si="32"/>
        <v>43190</v>
      </c>
      <c r="D429" s="81" t="s">
        <v>494</v>
      </c>
      <c r="E429" s="81">
        <v>10</v>
      </c>
      <c r="F429" s="261" t="s">
        <v>493</v>
      </c>
      <c r="H429" s="260">
        <f>'4-Отчет за собствения капитал'!L26</f>
        <v>0</v>
      </c>
    </row>
    <row r="430" spans="1:8">
      <c r="A430" s="81" t="str">
        <f t="shared" si="30"/>
        <v>АЛКОМЕТ АД</v>
      </c>
      <c r="B430" s="81" t="str">
        <f t="shared" si="31"/>
        <v>837066358</v>
      </c>
      <c r="C430" s="317">
        <f t="shared" si="32"/>
        <v>43190</v>
      </c>
      <c r="D430" s="81" t="s">
        <v>495</v>
      </c>
      <c r="E430" s="81">
        <v>10</v>
      </c>
      <c r="F430" s="261" t="s">
        <v>489</v>
      </c>
      <c r="H430" s="260">
        <f>'4-Отчет за собствения капитал'!L27</f>
        <v>0</v>
      </c>
    </row>
    <row r="431" spans="1:8">
      <c r="A431" s="81" t="str">
        <f t="shared" si="30"/>
        <v>АЛКОМЕТ АД</v>
      </c>
      <c r="B431" s="81" t="str">
        <f t="shared" si="31"/>
        <v>837066358</v>
      </c>
      <c r="C431" s="317">
        <f t="shared" si="32"/>
        <v>43190</v>
      </c>
      <c r="D431" s="81" t="s">
        <v>496</v>
      </c>
      <c r="E431" s="81">
        <v>10</v>
      </c>
      <c r="F431" s="261" t="s">
        <v>491</v>
      </c>
      <c r="H431" s="260">
        <f>'4-Отчет за собствения капитал'!L28</f>
        <v>0</v>
      </c>
    </row>
    <row r="432" spans="1:8">
      <c r="A432" s="81" t="str">
        <f t="shared" si="30"/>
        <v>АЛКОМЕТ АД</v>
      </c>
      <c r="B432" s="81" t="str">
        <f t="shared" si="31"/>
        <v>837066358</v>
      </c>
      <c r="C432" s="317">
        <f t="shared" si="32"/>
        <v>43190</v>
      </c>
      <c r="D432" s="81" t="s">
        <v>498</v>
      </c>
      <c r="E432" s="81">
        <v>10</v>
      </c>
      <c r="F432" s="261" t="s">
        <v>497</v>
      </c>
      <c r="H432" s="260">
        <f>'4-Отчет за собствения капитал'!L29</f>
        <v>0</v>
      </c>
    </row>
    <row r="433" spans="1:8">
      <c r="A433" s="81" t="str">
        <f t="shared" si="30"/>
        <v>АЛКОМЕТ АД</v>
      </c>
      <c r="B433" s="81" t="str">
        <f t="shared" si="31"/>
        <v>837066358</v>
      </c>
      <c r="C433" s="317">
        <f t="shared" si="32"/>
        <v>43190</v>
      </c>
      <c r="D433" s="81" t="s">
        <v>500</v>
      </c>
      <c r="E433" s="81">
        <v>10</v>
      </c>
      <c r="F433" s="261" t="s">
        <v>499</v>
      </c>
      <c r="H433" s="260">
        <f>'4-Отчет за собствения капитал'!L30</f>
        <v>0</v>
      </c>
    </row>
    <row r="434" spans="1:8">
      <c r="A434" s="81" t="str">
        <f t="shared" si="30"/>
        <v>АЛКОМЕТ АД</v>
      </c>
      <c r="B434" s="81" t="str">
        <f t="shared" si="31"/>
        <v>837066358</v>
      </c>
      <c r="C434" s="317">
        <f t="shared" si="32"/>
        <v>43190</v>
      </c>
      <c r="D434" s="81" t="s">
        <v>502</v>
      </c>
      <c r="E434" s="81">
        <v>10</v>
      </c>
      <c r="F434" s="261" t="s">
        <v>501</v>
      </c>
      <c r="H434" s="260">
        <f>'4-Отчет за собствения капитал'!L31</f>
        <v>175065</v>
      </c>
    </row>
    <row r="435" spans="1:8">
      <c r="A435" s="81" t="str">
        <f t="shared" si="30"/>
        <v>АЛКОМЕТ АД</v>
      </c>
      <c r="B435" s="81" t="str">
        <f t="shared" si="31"/>
        <v>837066358</v>
      </c>
      <c r="C435" s="317">
        <f t="shared" si="32"/>
        <v>43190</v>
      </c>
      <c r="D435" s="81" t="s">
        <v>504</v>
      </c>
      <c r="E435" s="81">
        <v>10</v>
      </c>
      <c r="F435" s="261" t="s">
        <v>503</v>
      </c>
      <c r="H435" s="260">
        <f>'4-Отчет за собствения капитал'!L32</f>
        <v>0</v>
      </c>
    </row>
    <row r="436" spans="1:8">
      <c r="A436" s="81" t="str">
        <f t="shared" si="30"/>
        <v>АЛКОМЕТ АД</v>
      </c>
      <c r="B436" s="81" t="str">
        <f t="shared" si="31"/>
        <v>837066358</v>
      </c>
      <c r="C436" s="317">
        <f t="shared" si="32"/>
        <v>43190</v>
      </c>
      <c r="D436" s="81" t="s">
        <v>506</v>
      </c>
      <c r="E436" s="81">
        <v>10</v>
      </c>
      <c r="F436" s="261" t="s">
        <v>505</v>
      </c>
      <c r="H436" s="260">
        <f>'4-Отчет за собствения капитал'!L33</f>
        <v>0</v>
      </c>
    </row>
    <row r="437" spans="1:8">
      <c r="A437" s="81" t="str">
        <f t="shared" si="30"/>
        <v>АЛКОМЕТ АД</v>
      </c>
      <c r="B437" s="81" t="str">
        <f t="shared" si="31"/>
        <v>837066358</v>
      </c>
      <c r="C437" s="317">
        <f t="shared" si="32"/>
        <v>43190</v>
      </c>
      <c r="D437" s="81" t="s">
        <v>508</v>
      </c>
      <c r="E437" s="81">
        <v>10</v>
      </c>
      <c r="F437" s="261" t="s">
        <v>507</v>
      </c>
      <c r="H437" s="260">
        <f>'4-Отчет за собствения капитал'!L34</f>
        <v>175065</v>
      </c>
    </row>
    <row r="438" spans="1:8">
      <c r="A438" s="81" t="str">
        <f t="shared" si="30"/>
        <v>АЛКОМЕТ АД</v>
      </c>
      <c r="B438" s="81" t="str">
        <f t="shared" si="31"/>
        <v>837066358</v>
      </c>
      <c r="C438" s="317">
        <f t="shared" si="32"/>
        <v>43190</v>
      </c>
      <c r="D438" s="81" t="s">
        <v>468</v>
      </c>
      <c r="E438" s="81">
        <v>11</v>
      </c>
      <c r="F438" s="261" t="s">
        <v>467</v>
      </c>
      <c r="H438" s="260">
        <f>'4-Отчет за собствения капитал'!M13</f>
        <v>0</v>
      </c>
    </row>
    <row r="439" spans="1:8">
      <c r="A439" s="81" t="str">
        <f t="shared" si="30"/>
        <v>АЛКОМЕТ АД</v>
      </c>
      <c r="B439" s="81" t="str">
        <f t="shared" si="31"/>
        <v>837066358</v>
      </c>
      <c r="C439" s="317">
        <f t="shared" si="32"/>
        <v>43190</v>
      </c>
      <c r="D439" s="81" t="s">
        <v>470</v>
      </c>
      <c r="E439" s="81">
        <v>11</v>
      </c>
      <c r="F439" s="261" t="s">
        <v>469</v>
      </c>
      <c r="H439" s="260">
        <f>'4-Отчет за собствения капитал'!M14</f>
        <v>0</v>
      </c>
    </row>
    <row r="440" spans="1:8">
      <c r="A440" s="81" t="str">
        <f t="shared" si="30"/>
        <v>АЛКОМЕТ АД</v>
      </c>
      <c r="B440" s="81" t="str">
        <f t="shared" si="31"/>
        <v>837066358</v>
      </c>
      <c r="C440" s="317">
        <f t="shared" si="32"/>
        <v>43190</v>
      </c>
      <c r="D440" s="81" t="s">
        <v>472</v>
      </c>
      <c r="E440" s="81">
        <v>11</v>
      </c>
      <c r="F440" s="261" t="s">
        <v>471</v>
      </c>
      <c r="H440" s="260">
        <f>'4-Отчет за собствения капитал'!M15</f>
        <v>0</v>
      </c>
    </row>
    <row r="441" spans="1:8">
      <c r="A441" s="81" t="str">
        <f t="shared" si="30"/>
        <v>АЛКОМЕТ АД</v>
      </c>
      <c r="B441" s="81" t="str">
        <f t="shared" si="31"/>
        <v>837066358</v>
      </c>
      <c r="C441" s="317">
        <f t="shared" si="32"/>
        <v>43190</v>
      </c>
      <c r="D441" s="81" t="s">
        <v>474</v>
      </c>
      <c r="E441" s="81">
        <v>11</v>
      </c>
      <c r="F441" s="261" t="s">
        <v>473</v>
      </c>
      <c r="H441" s="260">
        <f>'4-Отчет за собствения капитал'!M16</f>
        <v>0</v>
      </c>
    </row>
    <row r="442" spans="1:8">
      <c r="A442" s="81" t="str">
        <f t="shared" si="30"/>
        <v>АЛКОМЕТ АД</v>
      </c>
      <c r="B442" s="81" t="str">
        <f t="shared" si="31"/>
        <v>837066358</v>
      </c>
      <c r="C442" s="317">
        <f t="shared" si="32"/>
        <v>43190</v>
      </c>
      <c r="D442" s="81" t="s">
        <v>476</v>
      </c>
      <c r="E442" s="81">
        <v>11</v>
      </c>
      <c r="F442" s="261" t="s">
        <v>475</v>
      </c>
      <c r="H442" s="260">
        <f>'4-Отчет за собствения капитал'!M17</f>
        <v>0</v>
      </c>
    </row>
    <row r="443" spans="1:8">
      <c r="A443" s="81" t="str">
        <f t="shared" si="30"/>
        <v>АЛКОМЕТ АД</v>
      </c>
      <c r="B443" s="81" t="str">
        <f t="shared" si="31"/>
        <v>837066358</v>
      </c>
      <c r="C443" s="317">
        <f t="shared" si="32"/>
        <v>43190</v>
      </c>
      <c r="D443" s="81" t="s">
        <v>478</v>
      </c>
      <c r="E443" s="81">
        <v>11</v>
      </c>
      <c r="F443" s="261" t="s">
        <v>477</v>
      </c>
      <c r="H443" s="260">
        <f>'4-Отчет за собствения капитал'!M18</f>
        <v>0</v>
      </c>
    </row>
    <row r="444" spans="1:8">
      <c r="A444" s="81" t="str">
        <f t="shared" si="30"/>
        <v>АЛКОМЕТ АД</v>
      </c>
      <c r="B444" s="81" t="str">
        <f t="shared" si="31"/>
        <v>837066358</v>
      </c>
      <c r="C444" s="317">
        <f t="shared" si="32"/>
        <v>43190</v>
      </c>
      <c r="D444" s="81" t="s">
        <v>480</v>
      </c>
      <c r="E444" s="81">
        <v>11</v>
      </c>
      <c r="F444" s="261" t="s">
        <v>479</v>
      </c>
      <c r="H444" s="260">
        <f>'4-Отчет за собствения капитал'!M19</f>
        <v>0</v>
      </c>
    </row>
    <row r="445" spans="1:8">
      <c r="A445" s="81" t="str">
        <f t="shared" si="30"/>
        <v>АЛКОМЕТ АД</v>
      </c>
      <c r="B445" s="81" t="str">
        <f t="shared" si="31"/>
        <v>837066358</v>
      </c>
      <c r="C445" s="317">
        <f t="shared" si="32"/>
        <v>43190</v>
      </c>
      <c r="D445" s="81" t="s">
        <v>482</v>
      </c>
      <c r="E445" s="81">
        <v>11</v>
      </c>
      <c r="F445" s="261" t="s">
        <v>481</v>
      </c>
      <c r="H445" s="260">
        <f>'4-Отчет за собствения капитал'!M20</f>
        <v>0</v>
      </c>
    </row>
    <row r="446" spans="1:8">
      <c r="A446" s="81" t="str">
        <f t="shared" si="30"/>
        <v>АЛКОМЕТ АД</v>
      </c>
      <c r="B446" s="81" t="str">
        <f t="shared" si="31"/>
        <v>837066358</v>
      </c>
      <c r="C446" s="317">
        <f t="shared" si="32"/>
        <v>43190</v>
      </c>
      <c r="D446" s="81" t="s">
        <v>484</v>
      </c>
      <c r="E446" s="81">
        <v>11</v>
      </c>
      <c r="F446" s="261" t="s">
        <v>483</v>
      </c>
      <c r="H446" s="260">
        <f>'4-Отчет за собствения капитал'!M21</f>
        <v>0</v>
      </c>
    </row>
    <row r="447" spans="1:8">
      <c r="A447" s="81" t="str">
        <f t="shared" si="30"/>
        <v>АЛКОМЕТ АД</v>
      </c>
      <c r="B447" s="81" t="str">
        <f t="shared" si="31"/>
        <v>837066358</v>
      </c>
      <c r="C447" s="317">
        <f t="shared" si="32"/>
        <v>43190</v>
      </c>
      <c r="D447" s="81" t="s">
        <v>486</v>
      </c>
      <c r="E447" s="81">
        <v>11</v>
      </c>
      <c r="F447" s="261" t="s">
        <v>485</v>
      </c>
      <c r="H447" s="260">
        <f>'4-Отчет за собствения капитал'!M22</f>
        <v>0</v>
      </c>
    </row>
    <row r="448" spans="1:8">
      <c r="A448" s="81" t="str">
        <f t="shared" si="30"/>
        <v>АЛКОМЕТ АД</v>
      </c>
      <c r="B448" s="81" t="str">
        <f t="shared" si="31"/>
        <v>837066358</v>
      </c>
      <c r="C448" s="317">
        <f t="shared" si="32"/>
        <v>43190</v>
      </c>
      <c r="D448" s="81" t="s">
        <v>488</v>
      </c>
      <c r="E448" s="81">
        <v>11</v>
      </c>
      <c r="F448" s="261" t="s">
        <v>487</v>
      </c>
      <c r="H448" s="260">
        <f>'4-Отчет за собствения капитал'!M23</f>
        <v>0</v>
      </c>
    </row>
    <row r="449" spans="1:8">
      <c r="A449" s="81" t="str">
        <f t="shared" si="30"/>
        <v>АЛКОМЕТ АД</v>
      </c>
      <c r="B449" s="81" t="str">
        <f t="shared" si="31"/>
        <v>837066358</v>
      </c>
      <c r="C449" s="317">
        <f t="shared" si="32"/>
        <v>43190</v>
      </c>
      <c r="D449" s="81" t="s">
        <v>490</v>
      </c>
      <c r="E449" s="81">
        <v>11</v>
      </c>
      <c r="F449" s="261" t="s">
        <v>489</v>
      </c>
      <c r="H449" s="260">
        <f>'4-Отчет за собствения капитал'!M24</f>
        <v>0</v>
      </c>
    </row>
    <row r="450" spans="1:8">
      <c r="A450" s="81" t="str">
        <f t="shared" si="30"/>
        <v>АЛКОМЕТ АД</v>
      </c>
      <c r="B450" s="81" t="str">
        <f t="shared" si="31"/>
        <v>837066358</v>
      </c>
      <c r="C450" s="317">
        <f t="shared" si="32"/>
        <v>43190</v>
      </c>
      <c r="D450" s="81" t="s">
        <v>492</v>
      </c>
      <c r="E450" s="81">
        <v>11</v>
      </c>
      <c r="F450" s="261" t="s">
        <v>491</v>
      </c>
      <c r="H450" s="260">
        <f>'4-Отчет за собствения капитал'!M25</f>
        <v>0</v>
      </c>
    </row>
    <row r="451" spans="1:8">
      <c r="A451" s="81" t="str">
        <f t="shared" si="30"/>
        <v>АЛКОМЕТ АД</v>
      </c>
      <c r="B451" s="81" t="str">
        <f t="shared" si="31"/>
        <v>837066358</v>
      </c>
      <c r="C451" s="317">
        <f t="shared" si="32"/>
        <v>43190</v>
      </c>
      <c r="D451" s="81" t="s">
        <v>494</v>
      </c>
      <c r="E451" s="81">
        <v>11</v>
      </c>
      <c r="F451" s="261" t="s">
        <v>493</v>
      </c>
      <c r="H451" s="260">
        <f>'4-Отчет за собствения капитал'!M26</f>
        <v>0</v>
      </c>
    </row>
    <row r="452" spans="1:8">
      <c r="A452" s="81" t="str">
        <f t="shared" si="30"/>
        <v>АЛКОМЕТ АД</v>
      </c>
      <c r="B452" s="81" t="str">
        <f t="shared" si="31"/>
        <v>837066358</v>
      </c>
      <c r="C452" s="317">
        <f t="shared" si="32"/>
        <v>43190</v>
      </c>
      <c r="D452" s="81" t="s">
        <v>495</v>
      </c>
      <c r="E452" s="81">
        <v>11</v>
      </c>
      <c r="F452" s="261" t="s">
        <v>489</v>
      </c>
      <c r="H452" s="260">
        <f>'4-Отчет за собствения капитал'!M27</f>
        <v>0</v>
      </c>
    </row>
    <row r="453" spans="1:8">
      <c r="A453" s="81" t="str">
        <f t="shared" si="30"/>
        <v>АЛКОМЕТ АД</v>
      </c>
      <c r="B453" s="81" t="str">
        <f t="shared" si="31"/>
        <v>837066358</v>
      </c>
      <c r="C453" s="317">
        <f t="shared" si="32"/>
        <v>43190</v>
      </c>
      <c r="D453" s="81" t="s">
        <v>496</v>
      </c>
      <c r="E453" s="81">
        <v>11</v>
      </c>
      <c r="F453" s="261" t="s">
        <v>491</v>
      </c>
      <c r="H453" s="260">
        <f>'4-Отчет за собствения капитал'!M28</f>
        <v>0</v>
      </c>
    </row>
    <row r="454" spans="1:8">
      <c r="A454" s="81" t="str">
        <f t="shared" si="30"/>
        <v>АЛКОМЕТ АД</v>
      </c>
      <c r="B454" s="81" t="str">
        <f t="shared" si="31"/>
        <v>837066358</v>
      </c>
      <c r="C454" s="317">
        <f t="shared" si="32"/>
        <v>43190</v>
      </c>
      <c r="D454" s="81" t="s">
        <v>498</v>
      </c>
      <c r="E454" s="81">
        <v>11</v>
      </c>
      <c r="F454" s="261" t="s">
        <v>497</v>
      </c>
      <c r="H454" s="260">
        <f>'4-Отчет за собствения капитал'!M29</f>
        <v>0</v>
      </c>
    </row>
    <row r="455" spans="1:8">
      <c r="A455" s="81" t="str">
        <f t="shared" si="30"/>
        <v>АЛКОМЕТ АД</v>
      </c>
      <c r="B455" s="81" t="str">
        <f t="shared" si="31"/>
        <v>837066358</v>
      </c>
      <c r="C455" s="317">
        <f t="shared" si="32"/>
        <v>43190</v>
      </c>
      <c r="D455" s="81" t="s">
        <v>500</v>
      </c>
      <c r="E455" s="81">
        <v>11</v>
      </c>
      <c r="F455" s="261" t="s">
        <v>499</v>
      </c>
      <c r="H455" s="260">
        <f>'4-Отчет за собствения капитал'!M30</f>
        <v>0</v>
      </c>
    </row>
    <row r="456" spans="1:8">
      <c r="A456" s="81" t="str">
        <f t="shared" si="30"/>
        <v>АЛКОМЕТ АД</v>
      </c>
      <c r="B456" s="81" t="str">
        <f t="shared" si="31"/>
        <v>837066358</v>
      </c>
      <c r="C456" s="317">
        <f t="shared" si="32"/>
        <v>43190</v>
      </c>
      <c r="D456" s="81" t="s">
        <v>502</v>
      </c>
      <c r="E456" s="81">
        <v>11</v>
      </c>
      <c r="F456" s="261" t="s">
        <v>501</v>
      </c>
      <c r="H456" s="260">
        <f>'4-Отчет за собствения капитал'!M31</f>
        <v>0</v>
      </c>
    </row>
    <row r="457" spans="1:8">
      <c r="A457" s="81" t="str">
        <f t="shared" si="30"/>
        <v>АЛКОМЕТ АД</v>
      </c>
      <c r="B457" s="81" t="str">
        <f t="shared" si="31"/>
        <v>837066358</v>
      </c>
      <c r="C457" s="317">
        <f t="shared" si="32"/>
        <v>43190</v>
      </c>
      <c r="D457" s="81" t="s">
        <v>504</v>
      </c>
      <c r="E457" s="81">
        <v>11</v>
      </c>
      <c r="F457" s="261" t="s">
        <v>503</v>
      </c>
      <c r="H457" s="260">
        <f>'4-Отчет за собствения капитал'!M32</f>
        <v>0</v>
      </c>
    </row>
    <row r="458" spans="1:8">
      <c r="A458" s="81" t="str">
        <f t="shared" si="30"/>
        <v>АЛКОМЕТ АД</v>
      </c>
      <c r="B458" s="81" t="str">
        <f t="shared" si="31"/>
        <v>837066358</v>
      </c>
      <c r="C458" s="317">
        <f t="shared" si="32"/>
        <v>43190</v>
      </c>
      <c r="D458" s="81" t="s">
        <v>506</v>
      </c>
      <c r="E458" s="81">
        <v>11</v>
      </c>
      <c r="F458" s="261" t="s">
        <v>505</v>
      </c>
      <c r="H458" s="260">
        <f>'4-Отчет за собствения капитал'!M33</f>
        <v>0</v>
      </c>
    </row>
    <row r="459" spans="1:8">
      <c r="A459" s="81" t="str">
        <f t="shared" si="30"/>
        <v>АЛКОМЕТ АД</v>
      </c>
      <c r="B459" s="81" t="str">
        <f t="shared" si="31"/>
        <v>837066358</v>
      </c>
      <c r="C459" s="317">
        <f t="shared" si="32"/>
        <v>43190</v>
      </c>
      <c r="D459" s="81" t="s">
        <v>508</v>
      </c>
      <c r="E459" s="81">
        <v>11</v>
      </c>
      <c r="F459" s="261" t="s">
        <v>507</v>
      </c>
      <c r="H459" s="260">
        <f>'4-Отчет за собствения капитал'!M34</f>
        <v>0</v>
      </c>
    </row>
    <row r="460" spans="1:8" s="259" customFormat="1">
      <c r="C460" s="316"/>
      <c r="F460" s="262" t="s">
        <v>545</v>
      </c>
    </row>
    <row r="461" spans="1:8" s="259" customFormat="1">
      <c r="C461" s="316"/>
      <c r="F461" s="262" t="s">
        <v>542</v>
      </c>
    </row>
    <row r="462" spans="1:8" s="259" customFormat="1">
      <c r="C462" s="316"/>
      <c r="F462" s="262" t="s">
        <v>543</v>
      </c>
    </row>
    <row r="463" spans="1:8" s="259" customFormat="1">
      <c r="C463" s="316"/>
      <c r="F463" s="262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626</v>
      </c>
    </row>
    <row r="2" spans="1:1">
      <c r="A2" t="s">
        <v>627</v>
      </c>
    </row>
    <row r="5" spans="1:1">
      <c r="A5" t="s">
        <v>589</v>
      </c>
    </row>
    <row r="6" spans="1:1">
      <c r="A6" t="s">
        <v>638</v>
      </c>
    </row>
    <row r="7" spans="1:1">
      <c r="A7" t="s">
        <v>639</v>
      </c>
    </row>
    <row r="8" spans="1:1">
      <c r="A8" t="s">
        <v>595</v>
      </c>
    </row>
    <row r="9" spans="1:1">
      <c r="A9" t="s">
        <v>590</v>
      </c>
    </row>
    <row r="11" spans="1:1">
      <c r="A11" t="s">
        <v>591</v>
      </c>
    </row>
    <row r="12" spans="1:1">
      <c r="A12" t="s">
        <v>592</v>
      </c>
    </row>
    <row r="13" spans="1:1">
      <c r="A13" t="s">
        <v>593</v>
      </c>
    </row>
  </sheetData>
  <sheetProtection password="D554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Petar Stanchev</cp:lastModifiedBy>
  <cp:lastPrinted>2016-09-14T10:20:26Z</cp:lastPrinted>
  <dcterms:created xsi:type="dcterms:W3CDTF">2006-09-16T00:00:00Z</dcterms:created>
  <dcterms:modified xsi:type="dcterms:W3CDTF">2018-05-25T12:34:28Z</dcterms:modified>
</cp:coreProperties>
</file>