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90" yWindow="65521" windowWidth="11745" windowHeight="7680" tabRatio="889" activeTab="1"/>
  </bookViews>
  <sheets>
    <sheet name="справка № 1 СЧЕТОВОДЕН  БАЛАНС" sheetId="1" r:id="rId1"/>
    <sheet name="справка № 2 ОТЧЕТ ЗА ДОХОДИТЕ" sheetId="2" r:id="rId2"/>
    <sheet name="справка № 3-ОПП по прекия метод" sheetId="3" r:id="rId3"/>
    <sheet name="справка № 4 ОСК" sheetId="4" r:id="rId4"/>
    <sheet name="справка № 5 НА" sheetId="5" r:id="rId5"/>
    <sheet name=" справка № 6 Вз.-Зад. " sheetId="6" r:id="rId6"/>
    <sheet name="справка № 7 ЦК" sheetId="7" r:id="rId7"/>
    <sheet name="Справка № 8 инв." sheetId="8" r:id="rId8"/>
  </sheets>
  <externalReferences>
    <externalReference r:id="rId11"/>
  </externalReferences>
  <definedNames>
    <definedName name="_1_0011">'справка № 1 СЧЕТОВОДЕН  БАЛАНС'!$C$11</definedName>
    <definedName name="_xlnm._FilterDatabase" localSheetId="2" hidden="1">'справка № 3-ОПП по прекия метод'!$A$8:$D$47</definedName>
    <definedName name="_xlnm.Print_Area" localSheetId="5">' справка № 6 Вз.-Зад. '!$A$1:$O$111</definedName>
    <definedName name="_xlnm.Print_Area" localSheetId="0">'справка № 1 СЧЕТОВОДЕН  БАЛАНС'!$A$1:$H$101</definedName>
    <definedName name="_xlnm.Print_Area" localSheetId="1">'справка № 2 ОТЧЕТ ЗА ДОХОДИТЕ'!$A$1:$H$45</definedName>
    <definedName name="_xlnm.Print_Area" localSheetId="2">'справка № 3-ОПП по прекия метод'!$A$1:$E$53</definedName>
    <definedName name="_xlnm.Print_Area" localSheetId="6">'справка № 7 ЦК'!$A$1:$I$30</definedName>
    <definedName name="_xlnm.Print_Area" localSheetId="7">'Справка № 8 инв.'!$A$1:$F$58</definedName>
    <definedName name="_xlnm.Print_Titles" localSheetId="5">' справка № 6 Вз.-Зад. '!$49:$51</definedName>
    <definedName name="_xlnm.Print_Titles" localSheetId="0">'справка № 1 СЧЕТОВОДЕН  БАЛАНС'!$7:$8</definedName>
    <definedName name="_xlnm.Print_Titles" localSheetId="7">'Справка № 8 инв.'!$8:$9</definedName>
  </definedNames>
  <calcPr fullCalcOnLoad="1"/>
</workbook>
</file>

<file path=xl/comments1.xml><?xml version="1.0" encoding="utf-8"?>
<comments xmlns="http://schemas.openxmlformats.org/spreadsheetml/2006/main">
  <authors>
    <author>AIH Finance Accounting</author>
    <author>Гл.счетоводител</author>
  </authors>
  <commentList>
    <comment ref="C70" authorId="0">
      <text>
        <r>
          <rPr>
            <b/>
            <sz val="9"/>
            <rFont val="Segoe UI"/>
            <family val="2"/>
          </rPr>
          <t xml:space="preserve">Албена
</t>
        </r>
      </text>
    </comment>
    <comment ref="C83" authorId="1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депозити
</t>
        </r>
      </text>
    </comment>
    <comment ref="C67" authorId="1">
      <text>
        <r>
          <rPr>
            <b/>
            <sz val="9"/>
            <rFont val="Segoe UI"/>
            <family val="2"/>
          </rPr>
          <t>Гл.счетоводител:</t>
        </r>
        <r>
          <rPr>
            <sz val="9"/>
            <rFont val="Segoe UI"/>
            <family val="2"/>
          </rPr>
          <t xml:space="preserve">
298 дивиденти и взем.
90 лихви</t>
        </r>
      </text>
    </comment>
  </commentList>
</comments>
</file>

<file path=xl/sharedStrings.xml><?xml version="1.0" encoding="utf-8"?>
<sst xmlns="http://schemas.openxmlformats.org/spreadsheetml/2006/main" count="1090" uniqueCount="902">
  <si>
    <t xml:space="preserve"> СЧЕТОВОДЕН  БАЛАНС </t>
  </si>
  <si>
    <t>ЕИК по БУЛСТАТ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</si>
  <si>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</si>
  <si>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</si>
  <si>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</si>
  <si>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</si>
  <si>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</si>
  <si>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</si>
  <si>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</si>
  <si>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</si>
  <si>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</si>
  <si>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</si>
  <si>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</si>
  <si>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</si>
  <si>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</si>
  <si>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</si>
  <si>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</si>
  <si>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</si>
  <si>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</si>
  <si>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</si>
  <si>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</si>
  <si>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</si>
  <si>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</si>
  <si>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</si>
  <si>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</si>
  <si>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</si>
  <si>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</si>
  <si>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</si>
  <si>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</si>
  <si>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</si>
  <si>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</si>
  <si>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</si>
  <si>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</si>
  <si>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</si>
  <si>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</si>
  <si>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</si>
  <si>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</si>
  <si>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</si>
  <si>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</si>
  <si>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</si>
  <si>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</si>
  <si>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</si>
  <si>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</si>
  <si>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</si>
  <si>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</si>
  <si>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</si>
  <si>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</si>
  <si>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</si>
  <si>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</si>
  <si>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</si>
  <si>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</si>
  <si>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</si>
  <si>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</si>
  <si>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</si>
  <si>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</si>
  <si>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</si>
  <si>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</si>
  <si>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</si>
  <si>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</si>
  <si>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</si>
  <si>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</si>
  <si>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</si>
  <si>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</si>
  <si>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</si>
  <si>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</si>
  <si>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</si>
  <si>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</si>
  <si>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</si>
  <si>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</si>
  <si>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</si>
  <si>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</si>
  <si>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</si>
  <si>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</si>
  <si>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</si>
  <si>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</si>
  <si>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</si>
  <si>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</si>
  <si>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</si>
  <si>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</si>
  <si>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</si>
  <si>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</si>
  <si>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</si>
  <si>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</si>
  <si>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</si>
  <si>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</si>
  <si>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</si>
  <si>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</si>
  <si>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</si>
  <si>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</si>
  <si>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</si>
  <si>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</si>
  <si>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</si>
  <si>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</si>
  <si>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</si>
  <si>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</si>
  <si>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</si>
  <si>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</si>
  <si>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</si>
  <si>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</si>
  <si>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</si>
  <si>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</si>
  <si>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Инвестиции, осчетоводени по метода на собствения капитал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</si>
  <si>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</si>
  <si>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</si>
  <si>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</si>
  <si>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</si>
  <si>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</si>
  <si>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</si>
  <si>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</si>
  <si>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</si>
  <si>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</si>
  <si>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</si>
  <si>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</si>
  <si>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</si>
  <si>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</si>
  <si>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</si>
  <si>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</si>
  <si>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</si>
  <si>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</si>
  <si>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</si>
  <si>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</si>
  <si>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</si>
  <si>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</si>
  <si>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</si>
  <si>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</si>
  <si>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</si>
  <si>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</si>
  <si>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</si>
  <si>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</si>
  <si>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</si>
  <si>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</si>
  <si>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</si>
  <si>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</si>
  <si>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</si>
  <si>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</si>
  <si>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</si>
  <si>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</si>
  <si>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</si>
  <si>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</si>
  <si>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</si>
  <si>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</si>
  <si>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</si>
  <si>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</si>
  <si>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</si>
  <si>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</si>
  <si>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</si>
  <si>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</si>
  <si>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</si>
  <si>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</si>
  <si>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</si>
  <si>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</si>
  <si>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</si>
  <si>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</si>
  <si>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</si>
  <si>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</si>
  <si>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</si>
  <si>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</si>
  <si>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</si>
  <si>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</si>
  <si>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</si>
  <si>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</si>
  <si>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</si>
  <si>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</si>
  <si>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</si>
  <si>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</si>
  <si>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</si>
  <si>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</si>
  <si>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</si>
  <si>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</si>
  <si>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</si>
  <si>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</si>
  <si>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</si>
  <si>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</si>
  <si>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</si>
  <si>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</si>
  <si>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</si>
  <si>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</si>
  <si>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</si>
  <si>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</si>
  <si>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</si>
  <si>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</si>
  <si>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</si>
  <si>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</si>
  <si>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</si>
  <si>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</si>
  <si>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</si>
  <si>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</si>
  <si>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</si>
  <si>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</si>
  <si>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</si>
  <si>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</si>
  <si>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</si>
  <si>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</si>
  <si>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</si>
  <si>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</si>
  <si>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</si>
  <si>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</si>
  <si>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</si>
  <si>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</si>
  <si>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</si>
  <si>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</si>
  <si>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</si>
  <si>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</si>
  <si>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</si>
  <si>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</si>
  <si>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</si>
  <si>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</si>
  <si>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</si>
  <si>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</si>
  <si>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</si>
  <si>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</si>
  <si>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</si>
  <si>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</si>
  <si>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</si>
  <si>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</si>
  <si>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</si>
  <si>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</si>
  <si>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</si>
  <si>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</si>
  <si>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</si>
  <si>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</si>
  <si>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</si>
  <si>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</si>
  <si>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</si>
  <si>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</si>
  <si>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</si>
  <si>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</si>
  <si>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</si>
  <si>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</si>
  <si>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</si>
  <si>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</si>
  <si>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</si>
  <si>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</si>
  <si>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</si>
  <si>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</si>
  <si>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</si>
  <si>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</si>
  <si>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</si>
  <si>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</si>
  <si>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</si>
  <si>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</si>
  <si>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</si>
  <si>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</si>
  <si>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</si>
  <si>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</si>
  <si>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</si>
  <si>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</si>
  <si>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</si>
  <si>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</si>
  <si>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</si>
  <si>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</si>
  <si>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</si>
  <si>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</si>
  <si>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</si>
  <si>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</si>
  <si>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</si>
  <si>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</si>
  <si>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</si>
  <si>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</si>
  <si>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</si>
  <si>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</si>
  <si>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</si>
  <si>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</si>
  <si>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</si>
  <si>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</si>
  <si>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</si>
  <si>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</si>
  <si>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</si>
  <si>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</si>
  <si>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</si>
  <si>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</si>
  <si>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</si>
  <si>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</si>
  <si>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</si>
  <si>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</si>
  <si>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</si>
  <si>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</si>
  <si>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</si>
  <si>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</si>
  <si>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</si>
  <si>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</si>
  <si>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</si>
  <si>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</si>
  <si>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</si>
  <si>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</si>
  <si>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</si>
  <si>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</si>
  <si>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</si>
  <si>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</si>
  <si>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</si>
  <si>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</si>
  <si>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</si>
  <si>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</si>
  <si>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</si>
  <si>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</si>
  <si>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</si>
  <si>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</si>
  <si>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</si>
  <si>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</si>
  <si>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</si>
  <si>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</si>
  <si>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</si>
  <si>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</si>
  <si>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</si>
  <si>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</si>
  <si>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</si>
  <si>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</si>
  <si>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</si>
  <si>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</si>
  <si>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</si>
  <si>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</si>
  <si>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</si>
  <si>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</si>
  <si>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</si>
  <si>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</si>
  <si>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</si>
  <si>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</si>
  <si>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</si>
  <si>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</si>
  <si>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</si>
  <si>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</si>
  <si>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</si>
  <si>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</si>
  <si>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</si>
  <si>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</si>
  <si>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</si>
  <si>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</si>
  <si>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</si>
  <si>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</si>
  <si>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</si>
  <si>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</si>
  <si>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</si>
  <si>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</si>
  <si>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</si>
  <si>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</si>
  <si>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</si>
  <si>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</si>
  <si>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</si>
  <si>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</si>
  <si>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предприятия, осчетоводени по метода на собствения капитал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</si>
  <si>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</si>
  <si>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</si>
  <si>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</si>
  <si>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</si>
  <si>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</si>
  <si>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</si>
  <si>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</si>
  <si>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</si>
  <si>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</si>
  <si>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</si>
  <si>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</si>
  <si>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</si>
  <si>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</si>
  <si>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</si>
  <si>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</si>
  <si>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</si>
  <si>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</si>
  <si>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</si>
  <si>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</si>
  <si>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</si>
  <si>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</si>
  <si>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</si>
  <si>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</si>
  <si>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</si>
  <si>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</si>
  <si>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</si>
  <si>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</si>
  <si>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</si>
  <si>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</si>
  <si>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</si>
  <si>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</si>
  <si>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</si>
  <si>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</si>
  <si>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</si>
  <si>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</si>
  <si>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</si>
  <si>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</si>
  <si>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</si>
  <si>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</si>
  <si>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</si>
  <si>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</si>
  <si>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</si>
  <si>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</si>
  <si>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</si>
  <si>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</si>
  <si>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</si>
  <si>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</si>
  <si>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</si>
  <si>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</si>
  <si>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</si>
  <si>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</si>
  <si>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</si>
  <si>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</si>
  <si>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</si>
  <si>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</si>
  <si>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</si>
  <si>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</si>
  <si>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</si>
  <si>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</si>
  <si>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</si>
  <si>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</si>
  <si>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</si>
  <si>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</si>
  <si>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</si>
  <si>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</si>
  <si>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</si>
  <si>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</si>
  <si>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</si>
  <si>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3-2302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</si>
  <si>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</si>
  <si>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</si>
  <si>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</si>
  <si>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</si>
  <si>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</si>
  <si>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</si>
  <si>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</si>
  <si>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</si>
  <si>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</si>
  <si>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</si>
  <si>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</si>
  <si>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</si>
  <si>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</si>
  <si>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</si>
  <si>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</si>
  <si>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</si>
  <si>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</si>
  <si>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</si>
  <si>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</si>
  <si>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</si>
  <si>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</si>
  <si>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</si>
  <si>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</si>
  <si>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</si>
  <si>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</si>
  <si>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</si>
  <si>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</si>
  <si>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</si>
  <si>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</si>
  <si>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</si>
  <si>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</si>
  <si>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</si>
  <si>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</si>
  <si>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</si>
  <si>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</si>
  <si>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</si>
  <si>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</si>
  <si>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</si>
  <si>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</si>
  <si>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</si>
  <si>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</si>
  <si>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</si>
  <si>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</si>
  <si>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</si>
  <si>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</si>
  <si>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</si>
  <si>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</si>
  <si>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</si>
  <si>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</si>
  <si>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</si>
  <si>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</si>
  <si>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</si>
  <si>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</si>
  <si>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</si>
  <si>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</si>
  <si>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</si>
  <si>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</si>
  <si>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</si>
  <si>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</si>
  <si>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</si>
  <si>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</si>
  <si>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</si>
  <si>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</si>
  <si>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</si>
  <si>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</si>
  <si>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</si>
  <si>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</si>
  <si>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</si>
  <si>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</si>
  <si>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</si>
  <si>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</si>
  <si>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</si>
  <si>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</si>
  <si>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</si>
  <si>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</si>
  <si>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</si>
  <si>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</si>
  <si>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</si>
  <si>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</si>
  <si>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</si>
  <si>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</si>
  <si>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</si>
  <si>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</si>
  <si>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</si>
  <si>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</si>
  <si>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</si>
  <si>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</si>
  <si>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</si>
  <si>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</si>
  <si>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</si>
  <si>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</si>
  <si>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</si>
  <si>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</si>
  <si>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</si>
  <si>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</si>
  <si>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</si>
  <si>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</si>
  <si>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</si>
  <si>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</si>
  <si>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</si>
  <si>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</si>
  <si>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</si>
  <si>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ЕИК по БУЛСТАТ 124044376</t>
  </si>
  <si>
    <t>РГ-05-0046</t>
  </si>
  <si>
    <t>ЕИК по БУЛСТАТ 124 044 376</t>
  </si>
  <si>
    <t xml:space="preserve">                     И.Данчева</t>
  </si>
  <si>
    <t xml:space="preserve">                      И.Данчева</t>
  </si>
  <si>
    <t>Ръководител:</t>
  </si>
  <si>
    <t>Т.Белоперкинска</t>
  </si>
  <si>
    <t>И.Данчева</t>
  </si>
  <si>
    <t xml:space="preserve">Име на отчитащото се предприятие: </t>
  </si>
  <si>
    <t>КОНСОЛИДИРАН</t>
  </si>
  <si>
    <t>Вид на отчета:</t>
  </si>
  <si>
    <t xml:space="preserve">Отчетен период: </t>
  </si>
  <si>
    <t xml:space="preserve">Вид на отчета: </t>
  </si>
  <si>
    <t>Общо собствен капитал на групата</t>
  </si>
  <si>
    <t>Ж. Нетна печалба за периода  за групата</t>
  </si>
  <si>
    <t>4. Възстановени (платени) предоставени заеми, депозити в т.ч. по финансов  лизинг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</si>
  <si>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</si>
  <si>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</si>
  <si>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</si>
  <si>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</si>
  <si>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</si>
  <si>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</si>
  <si>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</si>
  <si>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</si>
  <si>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</si>
  <si>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</si>
  <si>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</si>
  <si>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</si>
  <si>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</si>
  <si>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</si>
  <si>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</si>
  <si>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</si>
  <si>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</si>
  <si>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</si>
  <si>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</si>
  <si>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</si>
  <si>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</si>
  <si>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</si>
  <si>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</si>
  <si>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</si>
  <si>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</si>
  <si>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</si>
  <si>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</si>
  <si>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</si>
  <si>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</si>
  <si>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</si>
  <si>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</si>
  <si>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</si>
  <si>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</si>
  <si>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</si>
  <si>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</si>
  <si>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</si>
  <si>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</si>
  <si>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</si>
  <si>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</si>
  <si>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</si>
  <si>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</si>
  <si>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</si>
  <si>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</si>
  <si>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</si>
  <si>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</si>
  <si>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</si>
  <si>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</si>
  <si>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</si>
  <si>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</si>
  <si>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</si>
  <si>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</si>
  <si>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</si>
  <si>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</si>
  <si>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</si>
  <si>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</si>
  <si>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</si>
  <si>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</si>
  <si>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</si>
  <si>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</si>
  <si>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</si>
  <si>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</si>
  <si>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</si>
  <si>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</si>
  <si>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</si>
  <si>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</si>
  <si>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</si>
  <si>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</si>
  <si>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</si>
  <si>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</si>
  <si>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</si>
  <si>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</si>
  <si>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</si>
  <si>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</si>
  <si>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</si>
  <si>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</si>
  <si>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</si>
  <si>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</si>
  <si>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</si>
  <si>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</si>
  <si>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</si>
  <si>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</si>
  <si>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</si>
  <si>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</si>
  <si>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</si>
  <si>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</si>
  <si>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</si>
  <si>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</si>
  <si>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</si>
  <si>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</si>
  <si>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</si>
  <si>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Съставител:                       </t>
  </si>
  <si>
    <t xml:space="preserve">СПРАВКА ЗА ВЗЕМАНИЯТА, ЗАДЪЛЖЕНИЯТА И ПРОВИЗИИТЕ </t>
  </si>
  <si>
    <t>ЕИК по БУЛСТАТ124044376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</si>
  <si>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</si>
  <si>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</si>
  <si>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</si>
  <si>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</si>
  <si>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</si>
  <si>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</si>
  <si>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</si>
  <si>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</si>
  <si>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</si>
  <si>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</si>
  <si>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</si>
  <si>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</si>
  <si>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</si>
  <si>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</si>
  <si>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</si>
  <si>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</si>
  <si>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</si>
  <si>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</si>
  <si>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</si>
  <si>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</si>
  <si>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</si>
  <si>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</si>
  <si>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</si>
  <si>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</si>
  <si>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</si>
  <si>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</si>
  <si>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</si>
  <si>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</si>
  <si>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</si>
  <si>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</si>
  <si>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</si>
  <si>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</si>
  <si>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</si>
  <si>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</si>
  <si>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</si>
  <si>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</si>
  <si>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</si>
  <si>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</si>
  <si>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</si>
  <si>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</si>
  <si>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</si>
  <si>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</si>
  <si>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</si>
  <si>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</si>
  <si>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</si>
  <si>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</si>
  <si>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</si>
  <si>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</si>
  <si>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</si>
  <si>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</si>
  <si>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</si>
  <si>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</si>
  <si>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</si>
  <si>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</si>
  <si>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</si>
  <si>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</si>
  <si>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</si>
  <si>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</si>
  <si>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</si>
  <si>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</si>
  <si>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</si>
  <si>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</si>
  <si>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</si>
  <si>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</si>
  <si>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</si>
  <si>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</si>
  <si>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</si>
  <si>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</si>
  <si>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</si>
  <si>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</si>
  <si>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</si>
  <si>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</si>
  <si>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</si>
  <si>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</si>
  <si>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</si>
  <si>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</si>
  <si>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</si>
  <si>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</si>
  <si>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</si>
  <si>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</si>
  <si>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</si>
  <si>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</si>
  <si>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</si>
  <si>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</si>
  <si>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</si>
  <si>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</si>
  <si>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</si>
  <si>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</si>
  <si>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</si>
  <si>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</si>
  <si>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</si>
  <si>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</si>
  <si>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</si>
  <si>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</si>
  <si>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</si>
  <si>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</si>
  <si>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</si>
  <si>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</si>
  <si>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</si>
  <si>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</si>
  <si>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</si>
  <si>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</si>
  <si>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</si>
  <si>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</si>
  <si>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</si>
  <si>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</si>
  <si>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</si>
  <si>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</si>
  <si>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</si>
  <si>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</si>
  <si>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</si>
  <si>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</si>
  <si>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</si>
  <si>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</si>
  <si>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</si>
  <si>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</si>
  <si>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</si>
  <si>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</si>
  <si>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</si>
  <si>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</si>
  <si>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</si>
  <si>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</si>
  <si>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</si>
  <si>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</si>
  <si>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</si>
  <si>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</si>
  <si>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</si>
  <si>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</si>
  <si>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</si>
  <si>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</si>
  <si>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</si>
  <si>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</si>
  <si>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</si>
  <si>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</si>
  <si>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</si>
  <si>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</si>
  <si>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</si>
  <si>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</si>
  <si>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</si>
  <si>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</si>
  <si>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</si>
  <si>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</si>
  <si>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</si>
  <si>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</si>
  <si>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</si>
  <si>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</si>
  <si>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</si>
  <si>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</si>
  <si>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</si>
  <si>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</si>
  <si>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</si>
  <si>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</si>
  <si>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</si>
  <si>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</si>
  <si>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</si>
  <si>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</si>
  <si>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</si>
  <si>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</si>
  <si>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</si>
  <si>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</si>
  <si>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</si>
  <si>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</si>
  <si>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</si>
  <si>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</si>
  <si>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</si>
  <si>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</si>
  <si>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</si>
  <si>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</si>
  <si>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</si>
  <si>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</si>
  <si>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</si>
  <si>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</si>
  <si>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</si>
  <si>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</si>
  <si>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</si>
  <si>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</si>
  <si>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</si>
  <si>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</si>
  <si>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</si>
  <si>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</si>
  <si>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</si>
  <si>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</si>
  <si>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</si>
  <si>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</si>
  <si>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</si>
  <si>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</si>
  <si>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</si>
  <si>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</si>
  <si>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</si>
  <si>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</si>
  <si>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</si>
  <si>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</si>
  <si>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</si>
  <si>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</si>
  <si>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</si>
  <si>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</si>
  <si>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</si>
  <si>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</si>
  <si>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</si>
  <si>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</si>
  <si>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</si>
  <si>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</si>
  <si>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</si>
  <si>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</si>
  <si>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</si>
  <si>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</si>
  <si>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</si>
  <si>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</si>
  <si>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</si>
  <si>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</si>
  <si>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</si>
  <si>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</si>
  <si>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</si>
  <si>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</si>
  <si>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</si>
  <si>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</si>
  <si>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</si>
  <si>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</si>
  <si>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"Соколец - Боровец" АД</t>
  </si>
  <si>
    <t>"Албена автотранс" АД</t>
  </si>
  <si>
    <t>"Хемустурист" АД</t>
  </si>
  <si>
    <t>"Добруджански текстил" АД</t>
  </si>
  <si>
    <t>"България - 29" АД</t>
  </si>
  <si>
    <t>"Прима финанс" ЕАД</t>
  </si>
  <si>
    <t>"Идис" АД</t>
  </si>
  <si>
    <t>"Ико бизнес" АД</t>
  </si>
  <si>
    <t>"Фохар" АД</t>
  </si>
  <si>
    <t>"Алфа консулт 2000" ЕООД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</si>
  <si>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</si>
  <si>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</si>
  <si>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</si>
  <si>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</si>
  <si>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"Складова техника" АД</t>
  </si>
  <si>
    <t>"Бряст - Д" АД</t>
  </si>
  <si>
    <t>Обща сума III:</t>
  </si>
  <si>
    <t>84011</t>
  </si>
  <si>
    <t>IV. Инвестиции в други предприятия</t>
  </si>
  <si>
    <t>"Албена" АД</t>
  </si>
  <si>
    <t>"Птици и птичи продукти" АД</t>
  </si>
  <si>
    <t>"Перпетуум мобиле БГ" АД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</si>
  <si>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</si>
  <si>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</si>
  <si>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</si>
  <si>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</si>
  <si>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</si>
  <si>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</si>
  <si>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</si>
  <si>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</si>
  <si>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1.Хотел де Маск</t>
  </si>
  <si>
    <t>8-4045</t>
  </si>
  <si>
    <t>Обща сума за чужбина (I+II+III+IV):</t>
  </si>
  <si>
    <t>8-4050</t>
  </si>
  <si>
    <t xml:space="preserve">Ръководител: </t>
  </si>
  <si>
    <t>Албена</t>
  </si>
  <si>
    <t>Бряст</t>
  </si>
  <si>
    <t>Складова техника</t>
  </si>
  <si>
    <t>Птици и птичи продукти</t>
  </si>
  <si>
    <t>бр.акции</t>
  </si>
  <si>
    <t>хотел Де маск</t>
  </si>
  <si>
    <t>Перпетум мобиле</t>
  </si>
  <si>
    <t>Бялата лагуна</t>
  </si>
  <si>
    <t>Фохар</t>
  </si>
  <si>
    <t>П.В.Шумен</t>
  </si>
  <si>
    <t>Б 29</t>
  </si>
  <si>
    <t>Алфа</t>
  </si>
  <si>
    <t>АИХ</t>
  </si>
  <si>
    <t>РМД Птици и пт.пр.</t>
  </si>
  <si>
    <t>бал.стойност</t>
  </si>
  <si>
    <t>преоценки</t>
  </si>
  <si>
    <t>"Панайот Волов" Шумен</t>
  </si>
  <si>
    <t>"Бялата лагуна" АД</t>
  </si>
  <si>
    <t>РМД "Птици и птичи продукти"</t>
  </si>
  <si>
    <t>отч.стойност</t>
  </si>
  <si>
    <t>31.03.2015 г.</t>
  </si>
  <si>
    <t>Дата на съставяне: 25.05.2015г.</t>
  </si>
  <si>
    <t>Име на отчитащото се предприятие:</t>
  </si>
  <si>
    <t>ГРУПА "АЛБЕНА ИНВЕСТ - ХОЛДИНГ"АД</t>
  </si>
  <si>
    <t>Отчетен период: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</si>
  <si>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</si>
  <si>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</si>
  <si>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3. Предоставени заеми </t>
  </si>
  <si>
    <t>5. Получени лихви по предоставени заеми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</si>
</sst>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#,##0.0"/>
    <numFmt numFmtId="195" formatCode="0.0000"/>
    <numFmt numFmtId="196" formatCode="0.000"/>
    <numFmt numFmtId="197" formatCode="_-* #,##0\ _ë_â_-;\-* #,##0\ _ë_â_-;_-* &quot;-&quot;\ _ë_â_-;_-@_-"/>
    <numFmt numFmtId="198" formatCode="0.00000"/>
    <numFmt numFmtId="199" formatCode="_-* #,##0.0\ _л_в_-;\-* #,##0.0\ _л_в_-;_-* &quot;-&quot;\ _л_в_-;_-@_-"/>
    <numFmt numFmtId="200" formatCode="_-* #,##0.00\ _л_в_-;\-* #,##0.00\ _л_в_-;_-* &quot;-&quot;\ _л_в_-;_-@_-"/>
    <numFmt numFmtId="201" formatCode="_-* #,##0.0\ _л_в_-;\-* #,##0.0\ _л_в_-;_-* &quot;-&quot;??\ _л_в_-;_-@_-"/>
    <numFmt numFmtId="202" formatCode="_-* #,##0\ _л_в_-;\-* #,##0\ _л_в_-;_-* &quot;-&quot;??\ _л_в_-;_-@_-"/>
    <numFmt numFmtId="203" formatCode="#,###,###,###"/>
    <numFmt numFmtId="204" formatCode="0.000000"/>
    <numFmt numFmtId="205" formatCode="0.0000000"/>
    <numFmt numFmtId="206" formatCode="0.00000000"/>
    <numFmt numFmtId="207" formatCode="&quot;Ј&quot;#,##0;\-&quot;Ј&quot;#,##0"/>
    <numFmt numFmtId="208" formatCode="&quot;Ј&quot;#,##0;[Red]\-&quot;Ј&quot;#,##0"/>
    <numFmt numFmtId="209" formatCode="&quot;Ј&quot;#,##0.00;\-&quot;Ј&quot;#,##0.00"/>
    <numFmt numFmtId="210" formatCode="&quot;Ј&quot;#,##0.00;[Red]\-&quot;Ј&quot;#,##0.00"/>
    <numFmt numFmtId="211" formatCode="_-&quot;Ј&quot;* #,##0_-;\-&quot;Ј&quot;* #,##0_-;_-&quot;Ј&quot;* &quot;-&quot;_-;_-@_-"/>
    <numFmt numFmtId="212" formatCode="_-* #,##0_-;\-* #,##0_-;_-* &quot;-&quot;_-;_-@_-"/>
    <numFmt numFmtId="213" formatCode="_-&quot;Ј&quot;* #,##0.00_-;\-&quot;Ј&quot;* #,##0.00_-;_-&quot;Ј&quot;* &quot;-&quot;??_-;_-@_-"/>
    <numFmt numFmtId="214" formatCode="_-* #,##0.00_-;\-* #,##0.00_-;_-* &quot;-&quot;??_-;_-@_-"/>
    <numFmt numFmtId="215" formatCode="#,##0.00\ _л_в"/>
    <numFmt numFmtId="216" formatCode="hh:mm:ss\ &quot;ч.&quot;"/>
  </numFmts>
  <fonts count="8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msCyr"/>
      <family val="0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name val="Segoe UI"/>
      <family val="2"/>
    </font>
    <font>
      <sz val="10"/>
      <name val="Times New Roman Cyr"/>
      <family val="0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imes New Roman Cyr"/>
      <family val="1"/>
    </font>
    <font>
      <sz val="10"/>
      <name val="Hebar"/>
      <family val="0"/>
    </font>
    <font>
      <sz val="10"/>
      <color indexed="8"/>
      <name val="Times New Roman Cyr"/>
      <family val="1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1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9"/>
      <color rgb="FFFF0000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rgb="FF051AE5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2" applyNumberFormat="0" applyAlignment="0" applyProtection="0"/>
    <xf numFmtId="0" fontId="61" fillId="27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8" borderId="6" applyNumberFormat="0" applyAlignment="0" applyProtection="0"/>
    <xf numFmtId="0" fontId="67" fillId="28" borderId="2" applyNumberFormat="0" applyAlignment="0" applyProtection="0"/>
    <xf numFmtId="0" fontId="68" fillId="29" borderId="7" applyNumberFormat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84">
    <xf numFmtId="0" fontId="0" fillId="0" borderId="0" xfId="0" applyAlignment="1">
      <alignment/>
    </xf>
    <xf numFmtId="0" fontId="7" fillId="0" borderId="0" xfId="41" applyFont="1" applyAlignment="1">
      <alignment vertical="top" wrapText="1"/>
      <protection/>
    </xf>
    <xf numFmtId="0" fontId="7" fillId="0" borderId="0" xfId="41" applyFont="1" applyAlignment="1">
      <alignment vertical="top"/>
      <protection/>
    </xf>
    <xf numFmtId="0" fontId="10" fillId="0" borderId="0" xfId="41" applyFont="1" applyBorder="1" applyAlignment="1" applyProtection="1">
      <alignment horizontal="left" vertical="top"/>
      <protection locked="0"/>
    </xf>
    <xf numFmtId="0" fontId="12" fillId="0" borderId="0" xfId="44" applyFont="1" applyAlignment="1">
      <alignment horizontal="centerContinuous"/>
      <protection/>
    </xf>
    <xf numFmtId="0" fontId="13" fillId="0" borderId="0" xfId="44" applyFont="1">
      <alignment/>
      <protection/>
    </xf>
    <xf numFmtId="0" fontId="12" fillId="0" borderId="0" xfId="44" applyFont="1" applyAlignment="1">
      <alignment horizontal="centerContinuous" wrapText="1"/>
      <protection/>
    </xf>
    <xf numFmtId="0" fontId="14" fillId="0" borderId="0" xfId="44" applyFont="1">
      <alignment/>
      <protection/>
    </xf>
    <xf numFmtId="0" fontId="12" fillId="0" borderId="0" xfId="41" applyFont="1" applyBorder="1" applyAlignment="1" applyProtection="1">
      <alignment vertical="top" wrapText="1"/>
      <protection locked="0"/>
    </xf>
    <xf numFmtId="0" fontId="12" fillId="0" borderId="0" xfId="44" applyFont="1" applyAlignment="1" applyProtection="1">
      <alignment/>
      <protection locked="0"/>
    </xf>
    <xf numFmtId="0" fontId="12" fillId="0" borderId="0" xfId="44" applyFont="1">
      <alignment/>
      <protection/>
    </xf>
    <xf numFmtId="0" fontId="12" fillId="0" borderId="0" xfId="42" applyFont="1" applyAlignment="1">
      <alignment wrapText="1"/>
      <protection/>
    </xf>
    <xf numFmtId="0" fontId="12" fillId="0" borderId="0" xfId="42" applyFont="1" applyAlignment="1">
      <alignment horizontal="right" wrapText="1"/>
      <protection/>
    </xf>
    <xf numFmtId="0" fontId="12" fillId="0" borderId="10" xfId="44" applyFont="1" applyBorder="1" applyAlignment="1">
      <alignment horizontal="center" vertical="center" wrapText="1"/>
      <protection/>
    </xf>
    <xf numFmtId="0" fontId="12" fillId="0" borderId="10" xfId="44" applyFont="1" applyBorder="1" applyAlignment="1">
      <alignment horizontal="centerContinuous" vertical="center" wrapText="1"/>
      <protection/>
    </xf>
    <xf numFmtId="0" fontId="14" fillId="0" borderId="0" xfId="44" applyFont="1" applyAlignment="1">
      <alignment horizontal="center" vertical="center" wrapText="1"/>
      <protection/>
    </xf>
    <xf numFmtId="49" fontId="13" fillId="0" borderId="10" xfId="44" applyNumberFormat="1" applyFont="1" applyBorder="1" applyAlignment="1">
      <alignment horizontal="center" vertical="center" wrapText="1"/>
      <protection/>
    </xf>
    <xf numFmtId="49" fontId="13" fillId="0" borderId="10" xfId="44" applyNumberFormat="1" applyFont="1" applyFill="1" applyBorder="1" applyAlignment="1">
      <alignment horizontal="center" vertical="center" wrapText="1"/>
      <protection/>
    </xf>
    <xf numFmtId="0" fontId="12" fillId="0" borderId="10" xfId="44" applyFont="1" applyBorder="1" applyAlignment="1">
      <alignment vertical="center" wrapText="1"/>
      <protection/>
    </xf>
    <xf numFmtId="0" fontId="11" fillId="0" borderId="0" xfId="44" applyFont="1">
      <alignment/>
      <protection/>
    </xf>
    <xf numFmtId="0" fontId="13" fillId="0" borderId="10" xfId="44" applyFont="1" applyBorder="1" applyAlignment="1">
      <alignment vertical="center" wrapText="1"/>
      <protection/>
    </xf>
    <xf numFmtId="0" fontId="13" fillId="0" borderId="10" xfId="44" applyFont="1" applyBorder="1" applyAlignment="1">
      <alignment wrapText="1"/>
      <protection/>
    </xf>
    <xf numFmtId="3" fontId="13" fillId="0" borderId="0" xfId="44" applyNumberFormat="1" applyFont="1" applyBorder="1" applyAlignment="1" applyProtection="1">
      <alignment vertical="center"/>
      <protection locked="0"/>
    </xf>
    <xf numFmtId="0" fontId="12" fillId="0" borderId="0" xfId="44" applyFont="1" applyBorder="1" applyAlignment="1" applyProtection="1">
      <alignment wrapText="1"/>
      <protection locked="0"/>
    </xf>
    <xf numFmtId="0" fontId="12" fillId="0" borderId="0" xfId="44" applyFont="1" applyBorder="1" applyProtection="1">
      <alignment/>
      <protection locked="0"/>
    </xf>
    <xf numFmtId="0" fontId="11" fillId="0" borderId="0" xfId="44" applyFont="1" applyAlignment="1">
      <alignment wrapText="1"/>
      <protection/>
    </xf>
    <xf numFmtId="0" fontId="11" fillId="0" borderId="0" xfId="44" applyFont="1" applyBorder="1">
      <alignment/>
      <protection/>
    </xf>
    <xf numFmtId="0" fontId="11" fillId="0" borderId="0" xfId="43" applyFont="1">
      <alignment/>
      <protection/>
    </xf>
    <xf numFmtId="0" fontId="13" fillId="0" borderId="0" xfId="43" applyFont="1" applyBorder="1" applyAlignment="1" applyProtection="1">
      <alignment horizontal="centerContinuous"/>
      <protection locked="0"/>
    </xf>
    <xf numFmtId="0" fontId="13" fillId="0" borderId="0" xfId="43" applyFont="1" applyBorder="1" applyAlignment="1" applyProtection="1">
      <alignment wrapText="1"/>
      <protection locked="0"/>
    </xf>
    <xf numFmtId="0" fontId="11" fillId="0" borderId="0" xfId="43" applyFont="1" applyBorder="1" applyAlignment="1">
      <alignment wrapText="1"/>
      <protection/>
    </xf>
    <xf numFmtId="0" fontId="11" fillId="0" borderId="0" xfId="43" applyFont="1" applyBorder="1">
      <alignment/>
      <protection/>
    </xf>
    <xf numFmtId="0" fontId="19" fillId="0" borderId="0" xfId="43" applyFont="1" applyBorder="1" applyAlignment="1">
      <alignment vertical="center" wrapText="1"/>
      <protection/>
    </xf>
    <xf numFmtId="0" fontId="11" fillId="0" borderId="0" xfId="43" applyFont="1" applyAlignment="1">
      <alignment wrapText="1"/>
      <protection/>
    </xf>
    <xf numFmtId="49" fontId="12" fillId="0" borderId="11" xfId="44" applyNumberFormat="1" applyFont="1" applyBorder="1" applyAlignment="1">
      <alignment horizontal="center" vertical="center" wrapText="1"/>
      <protection/>
    </xf>
    <xf numFmtId="49" fontId="12" fillId="0" borderId="10" xfId="44" applyNumberFormat="1" applyFont="1" applyBorder="1" applyAlignment="1">
      <alignment horizontal="center" vertical="center" wrapText="1"/>
      <protection/>
    </xf>
    <xf numFmtId="49" fontId="12" fillId="0" borderId="0" xfId="44" applyNumberFormat="1" applyFont="1" applyAlignment="1">
      <alignment horizontal="center" wrapText="1"/>
      <protection/>
    </xf>
    <xf numFmtId="49" fontId="13" fillId="0" borderId="10" xfId="44" applyNumberFormat="1" applyFont="1" applyBorder="1" applyAlignment="1">
      <alignment horizontal="center" wrapText="1"/>
      <protection/>
    </xf>
    <xf numFmtId="49" fontId="12" fillId="0" borderId="0" xfId="44" applyNumberFormat="1" applyFont="1" applyBorder="1" applyAlignment="1" applyProtection="1">
      <alignment horizontal="center" wrapText="1"/>
      <protection locked="0"/>
    </xf>
    <xf numFmtId="49" fontId="11" fillId="0" borderId="0" xfId="44" applyNumberFormat="1" applyFont="1" applyAlignment="1">
      <alignment horizontal="center" wrapText="1"/>
      <protection/>
    </xf>
    <xf numFmtId="49" fontId="13" fillId="32" borderId="10" xfId="44" applyNumberFormat="1" applyFont="1" applyFill="1" applyBorder="1" applyAlignment="1">
      <alignment horizontal="center" vertical="center" wrapText="1"/>
      <protection/>
    </xf>
    <xf numFmtId="49" fontId="12" fillId="0" borderId="12" xfId="44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4" borderId="10" xfId="43" applyNumberFormat="1" applyFont="1" applyFill="1" applyBorder="1" applyAlignment="1" applyProtection="1">
      <alignment vertical="center"/>
      <protection locked="0"/>
    </xf>
    <xf numFmtId="1" fontId="13" fillId="33" borderId="10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3" fontId="13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1" fontId="12" fillId="4" borderId="10" xfId="43" applyNumberFormat="1" applyFont="1" applyFill="1" applyBorder="1" applyAlignment="1" applyProtection="1">
      <alignment vertical="center"/>
      <protection locked="0"/>
    </xf>
    <xf numFmtId="3" fontId="12" fillId="0" borderId="13" xfId="43" applyNumberFormat="1" applyFont="1" applyBorder="1" applyAlignment="1" applyProtection="1">
      <alignment vertical="center"/>
      <protection/>
    </xf>
    <xf numFmtId="3" fontId="12" fillId="0" borderId="10" xfId="43" applyNumberFormat="1" applyFont="1" applyBorder="1" applyAlignment="1" applyProtection="1">
      <alignment vertical="center"/>
      <protection/>
    </xf>
    <xf numFmtId="3" fontId="13" fillId="0" borderId="10" xfId="43" applyNumberFormat="1" applyFont="1" applyBorder="1" applyProtection="1">
      <alignment/>
      <protection/>
    </xf>
    <xf numFmtId="1" fontId="11" fillId="4" borderId="10" xfId="43" applyNumberFormat="1" applyFont="1" applyFill="1" applyBorder="1" applyProtection="1">
      <alignment/>
      <protection locked="0"/>
    </xf>
    <xf numFmtId="0" fontId="11" fillId="0" borderId="10" xfId="43" applyFont="1" applyBorder="1" applyProtection="1">
      <alignment/>
      <protection/>
    </xf>
    <xf numFmtId="1" fontId="11" fillId="34" borderId="10" xfId="43" applyNumberFormat="1" applyFont="1" applyFill="1" applyBorder="1" applyProtection="1">
      <alignment/>
      <protection locked="0"/>
    </xf>
    <xf numFmtId="3" fontId="11" fillId="0" borderId="10" xfId="43" applyNumberFormat="1" applyFont="1" applyBorder="1" applyProtection="1">
      <alignment/>
      <protection/>
    </xf>
    <xf numFmtId="3" fontId="11" fillId="0" borderId="10" xfId="43" applyNumberFormat="1" applyFont="1" applyFill="1" applyBorder="1" applyProtection="1">
      <alignment/>
      <protection/>
    </xf>
    <xf numFmtId="3" fontId="13" fillId="0" borderId="10" xfId="42" applyNumberFormat="1" applyFont="1" applyFill="1" applyBorder="1" applyAlignment="1" applyProtection="1">
      <alignment wrapText="1"/>
      <protection/>
    </xf>
    <xf numFmtId="49" fontId="13" fillId="0" borderId="10" xfId="44" applyNumberFormat="1" applyFont="1" applyBorder="1" applyAlignment="1" applyProtection="1">
      <alignment horizontal="center" vertical="center" wrapText="1"/>
      <protection/>
    </xf>
    <xf numFmtId="1" fontId="12" fillId="4" borderId="13" xfId="43" applyNumberFormat="1" applyFont="1" applyFill="1" applyBorder="1" applyAlignment="1" applyProtection="1">
      <alignment vertical="center"/>
      <protection locked="0"/>
    </xf>
    <xf numFmtId="0" fontId="12" fillId="0" borderId="10" xfId="43" applyFont="1" applyBorder="1" applyAlignment="1" applyProtection="1">
      <alignment vertical="center" wrapText="1"/>
      <protection/>
    </xf>
    <xf numFmtId="49" fontId="14" fillId="0" borderId="10" xfId="43" applyNumberFormat="1" applyFont="1" applyBorder="1" applyAlignment="1" applyProtection="1">
      <alignment horizontal="centerContinuous" wrapText="1"/>
      <protection/>
    </xf>
    <xf numFmtId="0" fontId="11" fillId="0" borderId="0" xfId="43" applyFont="1" applyProtection="1">
      <alignment/>
      <protection/>
    </xf>
    <xf numFmtId="0" fontId="12" fillId="0" borderId="10" xfId="43" applyFont="1" applyBorder="1" applyAlignment="1" applyProtection="1">
      <alignment horizontal="left" vertical="center" wrapText="1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1" fontId="11" fillId="0" borderId="0" xfId="43" applyNumberFormat="1" applyFont="1" applyBorder="1">
      <alignment/>
      <protection/>
    </xf>
    <xf numFmtId="1" fontId="11" fillId="0" borderId="0" xfId="43" applyNumberFormat="1" applyFont="1">
      <alignment/>
      <protection/>
    </xf>
    <xf numFmtId="0" fontId="13" fillId="0" borderId="0" xfId="42" applyFont="1" applyBorder="1" applyAlignment="1" applyProtection="1">
      <alignment wrapText="1"/>
      <protection/>
    </xf>
    <xf numFmtId="0" fontId="13" fillId="0" borderId="0" xfId="42" applyFont="1" applyAlignment="1" applyProtection="1">
      <alignment wrapText="1"/>
      <protection/>
    </xf>
    <xf numFmtId="1" fontId="13" fillId="0" borderId="0" xfId="42" applyNumberFormat="1" applyFont="1" applyAlignment="1" applyProtection="1">
      <alignment wrapText="1"/>
      <protection/>
    </xf>
    <xf numFmtId="0" fontId="12" fillId="0" borderId="0" xfId="44" applyFont="1" applyBorder="1" applyAlignment="1" applyProtection="1">
      <alignment horizontal="left" vertical="center" wrapText="1"/>
      <protection/>
    </xf>
    <xf numFmtId="0" fontId="12" fillId="0" borderId="0" xfId="44" applyFont="1" applyBorder="1" applyAlignment="1">
      <alignment horizontal="left" vertical="top" wrapText="1"/>
      <protection/>
    </xf>
    <xf numFmtId="0" fontId="10" fillId="0" borderId="0" xfId="41" applyFont="1" applyAlignment="1">
      <alignment vertical="top" wrapText="1"/>
      <protection/>
    </xf>
    <xf numFmtId="0" fontId="10" fillId="0" borderId="0" xfId="41" applyFont="1" applyAlignment="1">
      <alignment vertical="top"/>
      <protection/>
    </xf>
    <xf numFmtId="0" fontId="5" fillId="0" borderId="0" xfId="41" applyFont="1" applyAlignment="1">
      <alignment vertical="top"/>
      <protection/>
    </xf>
    <xf numFmtId="0" fontId="8" fillId="0" borderId="0" xfId="41" applyFont="1" applyBorder="1" applyAlignment="1" applyProtection="1">
      <alignment vertical="top" wrapText="1"/>
      <protection locked="0"/>
    </xf>
    <xf numFmtId="1" fontId="10" fillId="4" borderId="12" xfId="41" applyNumberFormat="1" applyFont="1" applyFill="1" applyBorder="1" applyAlignment="1" applyProtection="1">
      <alignment vertical="top" wrapText="1"/>
      <protection locked="0"/>
    </xf>
    <xf numFmtId="1" fontId="10" fillId="4" borderId="14" xfId="41" applyNumberFormat="1" applyFont="1" applyFill="1" applyBorder="1" applyAlignment="1" applyProtection="1">
      <alignment vertical="top" wrapText="1"/>
      <protection locked="0"/>
    </xf>
    <xf numFmtId="1" fontId="10" fillId="34" borderId="14" xfId="41" applyNumberFormat="1" applyFont="1" applyFill="1" applyBorder="1" applyAlignment="1" applyProtection="1">
      <alignment vertical="top" wrapText="1"/>
      <protection locked="0"/>
    </xf>
    <xf numFmtId="1" fontId="10" fillId="0" borderId="14" xfId="41" applyNumberFormat="1" applyFont="1" applyBorder="1" applyAlignment="1" applyProtection="1">
      <alignment vertical="top" wrapText="1"/>
      <protection/>
    </xf>
    <xf numFmtId="1" fontId="10" fillId="0" borderId="12" xfId="41" applyNumberFormat="1" applyFont="1" applyBorder="1" applyAlignment="1" applyProtection="1">
      <alignment vertical="top" wrapText="1"/>
      <protection/>
    </xf>
    <xf numFmtId="1" fontId="10" fillId="0" borderId="14" xfId="41" applyNumberFormat="1" applyFont="1" applyFill="1" applyBorder="1" applyAlignment="1" applyProtection="1">
      <alignment vertical="top" wrapText="1"/>
      <protection/>
    </xf>
    <xf numFmtId="1" fontId="5" fillId="0" borderId="0" xfId="41" applyNumberFormat="1" applyFont="1" applyAlignment="1">
      <alignment vertical="top"/>
      <protection/>
    </xf>
    <xf numFmtId="1" fontId="10" fillId="33" borderId="14" xfId="41" applyNumberFormat="1" applyFont="1" applyFill="1" applyBorder="1" applyAlignment="1" applyProtection="1">
      <alignment vertical="top" wrapText="1"/>
      <protection locked="0"/>
    </xf>
    <xf numFmtId="1" fontId="10" fillId="0" borderId="15" xfId="41" applyNumberFormat="1" applyFont="1" applyBorder="1" applyAlignment="1" applyProtection="1">
      <alignment vertical="top" wrapText="1"/>
      <protection/>
    </xf>
    <xf numFmtId="1" fontId="10" fillId="34" borderId="16" xfId="41" applyNumberFormat="1" applyFont="1" applyFill="1" applyBorder="1" applyAlignment="1" applyProtection="1">
      <alignment vertical="top" wrapText="1"/>
      <protection locked="0"/>
    </xf>
    <xf numFmtId="1" fontId="10" fillId="0" borderId="17" xfId="41" applyNumberFormat="1" applyFont="1" applyBorder="1" applyAlignment="1" applyProtection="1">
      <alignment vertical="top" wrapText="1"/>
      <protection/>
    </xf>
    <xf numFmtId="1" fontId="8" fillId="0" borderId="14" xfId="41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/>
      <protection/>
    </xf>
    <xf numFmtId="1" fontId="8" fillId="0" borderId="18" xfId="41" applyNumberFormat="1" applyFont="1" applyBorder="1" applyAlignment="1" applyProtection="1">
      <alignment vertical="top" wrapText="1"/>
      <protection/>
    </xf>
    <xf numFmtId="0" fontId="8" fillId="0" borderId="0" xfId="41" applyFont="1" applyBorder="1" applyAlignment="1">
      <alignment vertical="top" wrapText="1"/>
      <protection/>
    </xf>
    <xf numFmtId="1" fontId="10" fillId="0" borderId="0" xfId="41" applyNumberFormat="1" applyFont="1" applyBorder="1" applyAlignment="1">
      <alignment vertical="top" wrapText="1"/>
      <protection/>
    </xf>
    <xf numFmtId="0" fontId="5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 wrapText="1"/>
      <protection locked="0"/>
    </xf>
    <xf numFmtId="0" fontId="10" fillId="0" borderId="0" xfId="41" applyFont="1" applyAlignment="1" applyProtection="1">
      <alignment vertical="top"/>
      <protection locked="0"/>
    </xf>
    <xf numFmtId="0" fontId="5" fillId="0" borderId="0" xfId="41" applyFont="1" applyBorder="1" applyAlignment="1" applyProtection="1">
      <alignment vertical="top" wrapText="1"/>
      <protection locked="0"/>
    </xf>
    <xf numFmtId="0" fontId="5" fillId="0" borderId="0" xfId="41" applyFont="1" applyAlignment="1" applyProtection="1">
      <alignment vertical="top"/>
      <protection locked="0"/>
    </xf>
    <xf numFmtId="1" fontId="5" fillId="0" borderId="0" xfId="41" applyNumberFormat="1" applyFont="1" applyAlignment="1" applyProtection="1">
      <alignment vertical="top" wrapText="1"/>
      <protection locked="0"/>
    </xf>
    <xf numFmtId="0" fontId="12" fillId="0" borderId="19" xfId="44" applyFont="1" applyBorder="1" applyAlignment="1">
      <alignment horizontal="centerContinuous" vertical="center" wrapText="1"/>
      <protection/>
    </xf>
    <xf numFmtId="0" fontId="12" fillId="0" borderId="20" xfId="44" applyFont="1" applyBorder="1" applyAlignment="1">
      <alignment horizontal="centerContinuous" vertical="center" wrapText="1"/>
      <protection/>
    </xf>
    <xf numFmtId="0" fontId="12" fillId="0" borderId="11" xfId="44" applyFont="1" applyBorder="1" applyAlignment="1">
      <alignment horizontal="centerContinuous" vertical="center" wrapText="1"/>
      <protection/>
    </xf>
    <xf numFmtId="0" fontId="12" fillId="32" borderId="19" xfId="44" applyFont="1" applyFill="1" applyBorder="1" applyAlignment="1">
      <alignment horizontal="centerContinuous" vertical="center" wrapText="1"/>
      <protection/>
    </xf>
    <xf numFmtId="0" fontId="12" fillId="32" borderId="11" xfId="44" applyFont="1" applyFill="1" applyBorder="1" applyAlignment="1">
      <alignment horizontal="centerContinuous" vertical="center" wrapText="1"/>
      <protection/>
    </xf>
    <xf numFmtId="0" fontId="12" fillId="0" borderId="19" xfId="44" applyFont="1" applyBorder="1" applyAlignment="1">
      <alignment horizontal="left" vertical="center" wrapText="1"/>
      <protection/>
    </xf>
    <xf numFmtId="0" fontId="12" fillId="0" borderId="12" xfId="44" applyFont="1" applyBorder="1" applyAlignment="1">
      <alignment horizontal="centerContinuous" vertical="center" wrapText="1"/>
      <protection/>
    </xf>
    <xf numFmtId="0" fontId="12" fillId="0" borderId="13" xfId="44" applyFont="1" applyBorder="1" applyAlignment="1">
      <alignment horizontal="centerContinuous" vertical="center" wrapText="1"/>
      <protection/>
    </xf>
    <xf numFmtId="0" fontId="12" fillId="0" borderId="15" xfId="44" applyFont="1" applyBorder="1" applyAlignment="1">
      <alignment horizontal="left" vertical="center" wrapText="1"/>
      <protection/>
    </xf>
    <xf numFmtId="0" fontId="0" fillId="0" borderId="21" xfId="0" applyBorder="1" applyAlignment="1">
      <alignment vertical="center" wrapText="1"/>
    </xf>
    <xf numFmtId="0" fontId="12" fillId="0" borderId="11" xfId="44" applyFont="1" applyBorder="1" applyAlignment="1">
      <alignment horizontal="center" vertical="center" wrapText="1"/>
      <protection/>
    </xf>
    <xf numFmtId="0" fontId="12" fillId="0" borderId="11" xfId="44" applyFont="1" applyFill="1" applyBorder="1" applyAlignment="1">
      <alignment horizontal="center" vertical="center" wrapText="1"/>
      <protection/>
    </xf>
    <xf numFmtId="0" fontId="12" fillId="0" borderId="21" xfId="44" applyFont="1" applyBorder="1" applyAlignment="1">
      <alignment horizontal="centerContinuous" vertical="center" wrapText="1"/>
      <protection/>
    </xf>
    <xf numFmtId="0" fontId="12" fillId="32" borderId="20" xfId="44" applyFont="1" applyFill="1" applyBorder="1" applyAlignment="1">
      <alignment horizontal="center" vertical="center" wrapText="1"/>
      <protection/>
    </xf>
    <xf numFmtId="0" fontId="12" fillId="0" borderId="15" xfId="44" applyFont="1" applyBorder="1" applyAlignment="1">
      <alignment horizontal="centerContinuous" vertical="center" wrapText="1"/>
      <protection/>
    </xf>
    <xf numFmtId="0" fontId="12" fillId="0" borderId="16" xfId="44" applyFont="1" applyBorder="1" applyAlignment="1">
      <alignment horizontal="center" vertical="center" wrapText="1"/>
      <protection/>
    </xf>
    <xf numFmtId="0" fontId="12" fillId="0" borderId="22" xfId="44" applyFont="1" applyBorder="1" applyAlignment="1">
      <alignment horizontal="centerContinuous" vertical="center" wrapText="1"/>
      <protection/>
    </xf>
    <xf numFmtId="0" fontId="12" fillId="0" borderId="23" xfId="44" applyFont="1" applyBorder="1" applyAlignment="1">
      <alignment horizontal="centerContinuous" vertical="center" wrapText="1"/>
      <protection/>
    </xf>
    <xf numFmtId="49" fontId="12" fillId="0" borderId="15" xfId="44" applyNumberFormat="1" applyFont="1" applyBorder="1" applyAlignment="1">
      <alignment horizontal="centerContinuous" vertical="center" wrapText="1"/>
      <protection/>
    </xf>
    <xf numFmtId="49" fontId="12" fillId="0" borderId="16" xfId="44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0" xfId="41" applyFont="1" applyBorder="1" applyAlignment="1" applyProtection="1">
      <alignment horizontal="centerContinuous" vertical="top" wrapText="1"/>
      <protection locked="0"/>
    </xf>
    <xf numFmtId="0" fontId="8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/>
      <protection locked="0"/>
    </xf>
    <xf numFmtId="0" fontId="8" fillId="0" borderId="0" xfId="42" applyFont="1" applyAlignment="1" applyProtection="1">
      <alignment wrapText="1"/>
      <protection locked="0"/>
    </xf>
    <xf numFmtId="0" fontId="8" fillId="0" borderId="24" xfId="41" applyFont="1" applyBorder="1" applyAlignment="1" applyProtection="1">
      <alignment horizontal="center" vertical="center"/>
      <protection/>
    </xf>
    <xf numFmtId="0" fontId="8" fillId="0" borderId="25" xfId="41" applyFont="1" applyBorder="1" applyAlignment="1" applyProtection="1">
      <alignment horizontal="center" vertical="top" wrapText="1"/>
      <protection/>
    </xf>
    <xf numFmtId="14" fontId="8" fillId="0" borderId="25" xfId="41" applyNumberFormat="1" applyFont="1" applyBorder="1" applyAlignment="1" applyProtection="1">
      <alignment horizontal="center" vertical="top" wrapText="1"/>
      <protection/>
    </xf>
    <xf numFmtId="49" fontId="8" fillId="0" borderId="25" xfId="41" applyNumberFormat="1" applyFont="1" applyBorder="1" applyAlignment="1" applyProtection="1">
      <alignment horizontal="center" vertical="center" wrapText="1"/>
      <protection/>
    </xf>
    <xf numFmtId="14" fontId="8" fillId="0" borderId="26" xfId="41" applyNumberFormat="1" applyFont="1" applyBorder="1" applyAlignment="1" applyProtection="1">
      <alignment horizontal="center" vertical="top" wrapText="1"/>
      <protection/>
    </xf>
    <xf numFmtId="0" fontId="8" fillId="0" borderId="27" xfId="41" applyFont="1" applyBorder="1" applyAlignment="1" applyProtection="1">
      <alignment horizontal="center" vertical="center" wrapText="1"/>
      <protection/>
    </xf>
    <xf numFmtId="0" fontId="8" fillId="0" borderId="10" xfId="41" applyFont="1" applyBorder="1" applyAlignment="1" applyProtection="1">
      <alignment horizontal="center" vertical="top" wrapText="1"/>
      <protection/>
    </xf>
    <xf numFmtId="49" fontId="8" fillId="0" borderId="10" xfId="41" applyNumberFormat="1" applyFont="1" applyBorder="1" applyAlignment="1" applyProtection="1">
      <alignment horizontal="center" vertical="center" wrapText="1"/>
      <protection/>
    </xf>
    <xf numFmtId="0" fontId="8" fillId="0" borderId="14" xfId="4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vertical="top" wrapText="1"/>
      <protection/>
    </xf>
    <xf numFmtId="0" fontId="10" fillId="0" borderId="12" xfId="41" applyFont="1" applyBorder="1" applyAlignment="1" applyProtection="1">
      <alignment vertical="top" wrapText="1"/>
      <protection/>
    </xf>
    <xf numFmtId="0" fontId="21" fillId="35" borderId="27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 wrapText="1"/>
      <protection/>
    </xf>
    <xf numFmtId="0" fontId="21" fillId="35" borderId="10" xfId="41" applyFont="1" applyFill="1" applyBorder="1" applyAlignment="1" applyProtection="1">
      <alignment vertical="top"/>
      <protection/>
    </xf>
    <xf numFmtId="1" fontId="5" fillId="0" borderId="28" xfId="0" applyNumberFormat="1" applyFont="1" applyBorder="1" applyAlignment="1" applyProtection="1">
      <alignment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21" fillId="35" borderId="10" xfId="41" applyNumberFormat="1" applyFont="1" applyFill="1" applyBorder="1" applyAlignment="1" applyProtection="1">
      <alignment vertical="top" wrapText="1"/>
      <protection/>
    </xf>
    <xf numFmtId="1" fontId="10" fillId="0" borderId="10" xfId="41" applyNumberFormat="1" applyFont="1" applyBorder="1" applyAlignment="1" applyProtection="1">
      <alignment vertical="top" wrapText="1"/>
      <protection/>
    </xf>
    <xf numFmtId="1" fontId="21" fillId="35" borderId="10" xfId="41" applyNumberFormat="1" applyFont="1" applyFill="1" applyBorder="1" applyAlignment="1" applyProtection="1">
      <alignment vertical="top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1" fillId="35" borderId="10" xfId="0" applyNumberFormat="1" applyFont="1" applyFill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0" fontId="21" fillId="35" borderId="10" xfId="0" applyFont="1" applyFill="1" applyBorder="1" applyAlignment="1" applyProtection="1">
      <alignment vertical="top"/>
      <protection/>
    </xf>
    <xf numFmtId="49" fontId="21" fillId="35" borderId="10" xfId="41" applyNumberFormat="1" applyFont="1" applyFill="1" applyBorder="1" applyAlignment="1" applyProtection="1">
      <alignment vertical="top"/>
      <protection/>
    </xf>
    <xf numFmtId="1" fontId="10" fillId="0" borderId="30" xfId="41" applyNumberFormat="1" applyFont="1" applyBorder="1" applyAlignment="1" applyProtection="1">
      <alignment vertical="top" wrapText="1"/>
      <protection/>
    </xf>
    <xf numFmtId="1" fontId="10" fillId="0" borderId="31" xfId="41" applyNumberFormat="1" applyFont="1" applyBorder="1" applyAlignment="1" applyProtection="1">
      <alignment vertical="top" wrapText="1"/>
      <protection/>
    </xf>
    <xf numFmtId="1" fontId="10" fillId="0" borderId="32" xfId="41" applyNumberFormat="1" applyFont="1" applyBorder="1" applyAlignment="1" applyProtection="1">
      <alignment vertical="top" wrapText="1"/>
      <protection/>
    </xf>
    <xf numFmtId="1" fontId="10" fillId="0" borderId="33" xfId="41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4" xfId="0" applyNumberFormat="1" applyFont="1" applyBorder="1" applyAlignment="1" applyProtection="1">
      <alignment vertical="top"/>
      <protection/>
    </xf>
    <xf numFmtId="0" fontId="5" fillId="0" borderId="0" xfId="41" applyFont="1" applyAlignment="1" applyProtection="1">
      <alignment vertical="top"/>
      <protection/>
    </xf>
    <xf numFmtId="1" fontId="5" fillId="0" borderId="0" xfId="41" applyNumberFormat="1" applyFont="1" applyAlignment="1" applyProtection="1">
      <alignment vertical="top"/>
      <protection/>
    </xf>
    <xf numFmtId="0" fontId="12" fillId="0" borderId="0" xfId="43" applyFont="1" applyBorder="1" applyAlignment="1" applyProtection="1">
      <alignment horizontal="centerContinuous" vertical="center" wrapText="1"/>
      <protection locked="0"/>
    </xf>
    <xf numFmtId="0" fontId="13" fillId="0" borderId="34" xfId="43" applyFont="1" applyBorder="1" applyAlignment="1" applyProtection="1">
      <alignment horizontal="centerContinuous"/>
      <protection locked="0"/>
    </xf>
    <xf numFmtId="0" fontId="13" fillId="0" borderId="0" xfId="43" applyFont="1" applyAlignment="1" applyProtection="1">
      <alignment horizontal="centerContinuous" wrapText="1"/>
      <protection locked="0"/>
    </xf>
    <xf numFmtId="0" fontId="11" fillId="0" borderId="0" xfId="43" applyFont="1" applyAlignment="1" applyProtection="1">
      <alignment horizontal="centerContinuous" wrapText="1"/>
      <protection locked="0"/>
    </xf>
    <xf numFmtId="0" fontId="11" fillId="0" borderId="0" xfId="43" applyFont="1" applyProtection="1">
      <alignment/>
      <protection locked="0"/>
    </xf>
    <xf numFmtId="0" fontId="7" fillId="0" borderId="0" xfId="41" applyFont="1" applyAlignment="1" applyProtection="1">
      <alignment vertical="top"/>
      <protection locked="0"/>
    </xf>
    <xf numFmtId="0" fontId="7" fillId="0" borderId="0" xfId="41" applyFont="1" applyAlignment="1" applyProtection="1">
      <alignment vertical="top" wrapText="1"/>
      <protection locked="0"/>
    </xf>
    <xf numFmtId="0" fontId="13" fillId="0" borderId="0" xfId="43" applyFont="1" applyBorder="1" applyProtection="1">
      <alignment/>
      <protection locked="0"/>
    </xf>
    <xf numFmtId="0" fontId="14" fillId="0" borderId="0" xfId="43" applyFont="1" applyAlignment="1" applyProtection="1">
      <alignment horizontal="right"/>
      <protection locked="0"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2" fillId="0" borderId="12" xfId="43" applyFont="1" applyBorder="1" applyAlignment="1" applyProtection="1">
      <alignment horizontal="center" vertical="center" wrapText="1"/>
      <protection/>
    </xf>
    <xf numFmtId="0" fontId="12" fillId="0" borderId="11" xfId="43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5" fillId="0" borderId="10" xfId="43" applyFont="1" applyBorder="1" applyAlignment="1" applyProtection="1">
      <alignment vertical="center" wrapText="1"/>
      <protection/>
    </xf>
    <xf numFmtId="0" fontId="13" fillId="0" borderId="10" xfId="43" applyFont="1" applyFill="1" applyBorder="1" applyProtection="1">
      <alignment/>
      <protection/>
    </xf>
    <xf numFmtId="0" fontId="13" fillId="0" borderId="10" xfId="43" applyFont="1" applyBorder="1" applyAlignment="1" applyProtection="1">
      <alignment vertical="center" wrapText="1"/>
      <protection/>
    </xf>
    <xf numFmtId="3" fontId="13" fillId="0" borderId="10" xfId="43" applyNumberFormat="1" applyFont="1" applyBorder="1" applyAlignment="1" applyProtection="1">
      <alignment horizontal="center" vertical="center"/>
      <protection/>
    </xf>
    <xf numFmtId="49" fontId="11" fillId="0" borderId="10" xfId="43" applyNumberFormat="1" applyFont="1" applyBorder="1" applyAlignment="1" applyProtection="1">
      <alignment horizontal="center" wrapText="1"/>
      <protection/>
    </xf>
    <xf numFmtId="0" fontId="13" fillId="0" borderId="10" xfId="43" applyFont="1" applyFill="1" applyBorder="1" applyAlignment="1" applyProtection="1">
      <alignment vertical="center" wrapText="1"/>
      <protection/>
    </xf>
    <xf numFmtId="0" fontId="15" fillId="0" borderId="10" xfId="43" applyFont="1" applyBorder="1" applyAlignment="1" applyProtection="1">
      <alignment horizontal="right" vertical="center" wrapText="1"/>
      <protection/>
    </xf>
    <xf numFmtId="49" fontId="16" fillId="0" borderId="10" xfId="43" applyNumberFormat="1" applyFont="1" applyBorder="1" applyAlignment="1" applyProtection="1">
      <alignment horizontal="center" wrapText="1"/>
      <protection/>
    </xf>
    <xf numFmtId="0" fontId="11" fillId="0" borderId="10" xfId="43" applyFont="1" applyBorder="1" applyAlignment="1" applyProtection="1">
      <alignment horizontal="center" wrapText="1"/>
      <protection/>
    </xf>
    <xf numFmtId="0" fontId="16" fillId="0" borderId="10" xfId="43" applyFont="1" applyBorder="1" applyAlignment="1" applyProtection="1">
      <alignment horizont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3" fontId="15" fillId="0" borderId="10" xfId="43" applyNumberFormat="1" applyFont="1" applyBorder="1" applyAlignment="1" applyProtection="1">
      <alignment horizontal="center" vertical="center"/>
      <protection/>
    </xf>
    <xf numFmtId="0" fontId="13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0" fontId="13" fillId="0" borderId="13" xfId="43" applyFont="1" applyBorder="1" applyAlignment="1" applyProtection="1">
      <alignment horizontal="center" vertical="center" wrapText="1"/>
      <protection/>
    </xf>
    <xf numFmtId="0" fontId="15" fillId="0" borderId="13" xfId="43" applyFont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horizontal="left" vertical="center" wrapText="1"/>
      <protection/>
    </xf>
    <xf numFmtId="0" fontId="15" fillId="0" borderId="13" xfId="43" applyFont="1" applyBorder="1" applyAlignment="1" applyProtection="1">
      <alignment horizontal="center" wrapText="1"/>
      <protection/>
    </xf>
    <xf numFmtId="0" fontId="14" fillId="0" borderId="10" xfId="43" applyFont="1" applyBorder="1" applyAlignment="1" applyProtection="1">
      <alignment horizontal="left" vertical="center" wrapText="1"/>
      <protection/>
    </xf>
    <xf numFmtId="0" fontId="17" fillId="0" borderId="10" xfId="43" applyFont="1" applyBorder="1" applyAlignment="1" applyProtection="1">
      <alignment vertical="center" wrapText="1"/>
      <protection/>
    </xf>
    <xf numFmtId="0" fontId="13" fillId="0" borderId="27" xfId="43" applyFont="1" applyBorder="1" applyAlignment="1" applyProtection="1">
      <alignment vertical="center" wrapText="1"/>
      <protection/>
    </xf>
    <xf numFmtId="49" fontId="13" fillId="0" borderId="13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horizontal="centerContinuous" wrapText="1"/>
      <protection/>
    </xf>
    <xf numFmtId="0" fontId="13" fillId="0" borderId="28" xfId="43" applyFont="1" applyBorder="1" applyAlignment="1" applyProtection="1">
      <alignment vertical="center" wrapText="1"/>
      <protection/>
    </xf>
    <xf numFmtId="0" fontId="12" fillId="0" borderId="12" xfId="43" applyFont="1" applyBorder="1" applyAlignment="1" applyProtection="1">
      <alignment vertical="center" wrapText="1"/>
      <protection/>
    </xf>
    <xf numFmtId="0" fontId="18" fillId="0" borderId="10" xfId="43" applyFont="1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3" applyNumberFormat="1" applyFont="1" applyBorder="1" applyAlignment="1" applyProtection="1">
      <alignment vertical="center"/>
      <protection/>
    </xf>
    <xf numFmtId="1" fontId="11" fillId="0" borderId="10" xfId="43" applyNumberFormat="1" applyFont="1" applyBorder="1" applyProtection="1">
      <alignment/>
      <protection/>
    </xf>
    <xf numFmtId="1" fontId="10" fillId="36" borderId="14" xfId="41" applyNumberFormat="1" applyFont="1" applyFill="1" applyBorder="1" applyAlignment="1" applyProtection="1">
      <alignment vertical="top" wrapText="1"/>
      <protection locked="0"/>
    </xf>
    <xf numFmtId="1" fontId="10" fillId="36" borderId="12" xfId="41" applyNumberFormat="1" applyFont="1" applyFill="1" applyBorder="1" applyAlignment="1" applyProtection="1">
      <alignment vertical="top" wrapText="1"/>
      <protection locked="0"/>
    </xf>
    <xf numFmtId="0" fontId="13" fillId="0" borderId="0" xfId="42" applyFont="1" applyAlignment="1" applyProtection="1">
      <alignment wrapText="1"/>
      <protection locked="0"/>
    </xf>
    <xf numFmtId="0" fontId="13" fillId="0" borderId="0" xfId="42" applyFont="1" applyFill="1" applyAlignment="1" applyProtection="1">
      <alignment wrapText="1"/>
      <protection locked="0"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2" fillId="0" borderId="0" xfId="42" applyFont="1" applyFill="1" applyBorder="1" applyAlignment="1" applyProtection="1">
      <alignment horizontal="centerContinuous" vertical="center" wrapText="1"/>
      <protection locked="0"/>
    </xf>
    <xf numFmtId="1" fontId="13" fillId="0" borderId="0" xfId="42" applyNumberFormat="1" applyFont="1" applyBorder="1" applyAlignment="1" applyProtection="1">
      <alignment wrapText="1"/>
      <protection/>
    </xf>
    <xf numFmtId="0" fontId="13" fillId="0" borderId="0" xfId="42" applyFont="1" applyAlignment="1" applyProtection="1">
      <alignment horizontal="centerContinuous" wrapText="1"/>
      <protection/>
    </xf>
    <xf numFmtId="0" fontId="13" fillId="0" borderId="0" xfId="42" applyFont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0" fontId="12" fillId="0" borderId="10" xfId="42" applyFont="1" applyBorder="1" applyAlignment="1" applyProtection="1">
      <alignment horizontal="center" vertical="center" wrapText="1"/>
      <protection/>
    </xf>
    <xf numFmtId="14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49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5" fillId="0" borderId="10" xfId="42" applyFont="1" applyBorder="1" applyAlignment="1" applyProtection="1">
      <alignment wrapText="1"/>
      <protection/>
    </xf>
    <xf numFmtId="49" fontId="15" fillId="0" borderId="10" xfId="42" applyNumberFormat="1" applyFont="1" applyBorder="1" applyAlignment="1" applyProtection="1">
      <alignment wrapText="1"/>
      <protection/>
    </xf>
    <xf numFmtId="0" fontId="13" fillId="0" borderId="10" xfId="42" applyFont="1" applyBorder="1" applyAlignment="1" applyProtection="1">
      <alignment wrapText="1"/>
      <protection/>
    </xf>
    <xf numFmtId="49" fontId="13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wrapText="1"/>
      <protection/>
    </xf>
    <xf numFmtId="49" fontId="13" fillId="0" borderId="10" xfId="42" applyNumberFormat="1" applyFont="1" applyFill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horizontal="right" wrapText="1"/>
      <protection/>
    </xf>
    <xf numFmtId="49" fontId="12" fillId="0" borderId="10" xfId="42" applyNumberFormat="1" applyFont="1" applyBorder="1" applyAlignment="1" applyProtection="1">
      <alignment horizontal="center" wrapText="1"/>
      <protection/>
    </xf>
    <xf numFmtId="49" fontId="15" fillId="0" borderId="10" xfId="42" applyNumberFormat="1" applyFont="1" applyBorder="1" applyAlignment="1" applyProtection="1">
      <alignment horizontal="center" wrapText="1"/>
      <protection/>
    </xf>
    <xf numFmtId="0" fontId="12" fillId="0" borderId="10" xfId="42" applyFont="1" applyBorder="1" applyAlignment="1" applyProtection="1">
      <alignment wrapText="1"/>
      <protection/>
    </xf>
    <xf numFmtId="49" fontId="13" fillId="0" borderId="0" xfId="42" applyNumberFormat="1" applyFont="1" applyBorder="1" applyAlignment="1" applyProtection="1">
      <alignment wrapText="1"/>
      <protection/>
    </xf>
    <xf numFmtId="1" fontId="13" fillId="0" borderId="0" xfId="42" applyNumberFormat="1" applyFont="1" applyFill="1" applyBorder="1" applyAlignment="1" applyProtection="1">
      <alignment wrapText="1"/>
      <protection/>
    </xf>
    <xf numFmtId="0" fontId="12" fillId="0" borderId="0" xfId="42" applyFont="1" applyAlignment="1" applyProtection="1">
      <alignment horizontal="center"/>
      <protection/>
    </xf>
    <xf numFmtId="0" fontId="12" fillId="0" borderId="0" xfId="44" applyFont="1" applyBorder="1" applyAlignment="1" applyProtection="1">
      <alignment vertical="center" wrapText="1"/>
      <protection locked="0"/>
    </xf>
    <xf numFmtId="49" fontId="12" fillId="0" borderId="0" xfId="44" applyNumberFormat="1" applyFont="1" applyBorder="1" applyAlignment="1" applyProtection="1">
      <alignment horizontal="center" vertical="center" wrapText="1"/>
      <protection locked="0"/>
    </xf>
    <xf numFmtId="0" fontId="13" fillId="0" borderId="0" xfId="44" applyFont="1" applyBorder="1" applyProtection="1">
      <alignment/>
      <protection locked="0"/>
    </xf>
    <xf numFmtId="0" fontId="11" fillId="0" borderId="0" xfId="44" applyFont="1" applyAlignment="1" applyProtection="1">
      <alignment wrapText="1"/>
      <protection locked="0"/>
    </xf>
    <xf numFmtId="49" fontId="11" fillId="0" borderId="0" xfId="44" applyNumberFormat="1" applyFont="1" applyAlignment="1" applyProtection="1">
      <alignment horizontal="center" wrapText="1"/>
      <protection locked="0"/>
    </xf>
    <xf numFmtId="0" fontId="11" fillId="0" borderId="0" xfId="44" applyFont="1" applyProtection="1">
      <alignment/>
      <protection locked="0"/>
    </xf>
    <xf numFmtId="0" fontId="11" fillId="0" borderId="0" xfId="44" applyFont="1" applyBorder="1" applyProtection="1">
      <alignment/>
      <protection locked="0"/>
    </xf>
    <xf numFmtId="0" fontId="11" fillId="0" borderId="0" xfId="43" applyFont="1" applyBorder="1" applyAlignment="1" applyProtection="1">
      <alignment wrapText="1"/>
      <protection locked="0"/>
    </xf>
    <xf numFmtId="1" fontId="11" fillId="0" borderId="0" xfId="43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12" fillId="0" borderId="0" xfId="41" applyFont="1" applyBorder="1" applyAlignment="1" applyProtection="1">
      <alignment horizontal="left" vertical="top" wrapText="1"/>
      <protection locked="0"/>
    </xf>
    <xf numFmtId="1" fontId="11" fillId="0" borderId="0" xfId="43" applyNumberFormat="1" applyFont="1" applyProtection="1">
      <alignment/>
      <protection locked="0"/>
    </xf>
    <xf numFmtId="0" fontId="19" fillId="0" borderId="0" xfId="43" applyFont="1" applyBorder="1" applyAlignment="1" applyProtection="1">
      <alignment vertical="center" wrapText="1"/>
      <protection locked="0"/>
    </xf>
    <xf numFmtId="1" fontId="12" fillId="33" borderId="10" xfId="43" applyNumberFormat="1" applyFont="1" applyFill="1" applyBorder="1" applyAlignment="1" applyProtection="1">
      <alignment vertical="center"/>
      <protection locked="0"/>
    </xf>
    <xf numFmtId="0" fontId="12" fillId="0" borderId="0" xfId="42" applyFont="1" applyBorder="1" applyAlignment="1" applyProtection="1">
      <alignment horizontal="centerContinuous" vertical="center" wrapText="1"/>
      <protection/>
    </xf>
    <xf numFmtId="0" fontId="12" fillId="0" borderId="0" xfId="42" applyFont="1" applyFill="1" applyBorder="1" applyAlignment="1" applyProtection="1">
      <alignment horizontal="centerContinuous" vertical="center" wrapText="1"/>
      <protection/>
    </xf>
    <xf numFmtId="0" fontId="12" fillId="0" borderId="0" xfId="41" applyFont="1" applyBorder="1" applyAlignment="1" applyProtection="1">
      <alignment horizontal="left" vertical="top"/>
      <protection/>
    </xf>
    <xf numFmtId="0" fontId="10" fillId="0" borderId="0" xfId="41" applyFont="1" applyFill="1" applyAlignment="1" applyProtection="1">
      <alignment vertical="top"/>
      <protection/>
    </xf>
    <xf numFmtId="0" fontId="12" fillId="0" borderId="0" xfId="41" applyFont="1" applyBorder="1" applyAlignment="1" applyProtection="1">
      <alignment vertical="top"/>
      <protection/>
    </xf>
    <xf numFmtId="192" fontId="12" fillId="0" borderId="0" xfId="41" applyNumberFormat="1" applyFont="1" applyBorder="1" applyAlignment="1" applyProtection="1">
      <alignment horizontal="left" vertical="top"/>
      <protection/>
    </xf>
    <xf numFmtId="0" fontId="12" fillId="0" borderId="0" xfId="41" applyFont="1" applyFill="1" applyBorder="1" applyAlignment="1" applyProtection="1">
      <alignment vertical="top"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3" fillId="0" borderId="0" xfId="42" applyFont="1" applyFill="1" applyAlignment="1" applyProtection="1">
      <alignment wrapText="1"/>
      <protection/>
    </xf>
    <xf numFmtId="0" fontId="12" fillId="0" borderId="0" xfId="42" applyFont="1" applyFill="1" applyBorder="1" applyAlignment="1" applyProtection="1">
      <alignment horizontal="right" vertical="center" wrapText="1"/>
      <protection/>
    </xf>
    <xf numFmtId="0" fontId="12" fillId="0" borderId="0" xfId="41" applyFont="1" applyFill="1" applyAlignment="1" applyProtection="1">
      <alignment horizontal="right" vertical="top" wrapText="1"/>
      <protection locked="0"/>
    </xf>
    <xf numFmtId="0" fontId="5" fillId="32" borderId="10" xfId="0" applyFont="1" applyFill="1" applyBorder="1" applyAlignment="1" applyProtection="1">
      <alignment vertical="top" wrapText="1"/>
      <protection/>
    </xf>
    <xf numFmtId="1" fontId="24" fillId="4" borderId="12" xfId="41" applyNumberFormat="1" applyFont="1" applyFill="1" applyBorder="1" applyAlignment="1" applyProtection="1">
      <alignment vertical="top" wrapText="1"/>
      <protection locked="0"/>
    </xf>
    <xf numFmtId="0" fontId="20" fillId="35" borderId="27" xfId="41" applyFont="1" applyFill="1" applyBorder="1" applyAlignment="1" applyProtection="1">
      <alignment vertical="top" wrapText="1"/>
      <protection/>
    </xf>
    <xf numFmtId="0" fontId="20" fillId="35" borderId="10" xfId="41" applyFont="1" applyFill="1" applyBorder="1" applyAlignment="1" applyProtection="1">
      <alignment vertical="top" wrapText="1"/>
      <protection/>
    </xf>
    <xf numFmtId="1" fontId="20" fillId="35" borderId="10" xfId="41" applyNumberFormat="1" applyFont="1" applyFill="1" applyBorder="1" applyAlignment="1" applyProtection="1">
      <alignment vertical="top" wrapText="1"/>
      <protection/>
    </xf>
    <xf numFmtId="0" fontId="20" fillId="35" borderId="35" xfId="41" applyFont="1" applyFill="1" applyBorder="1" applyAlignment="1" applyProtection="1">
      <alignment horizontal="left" vertical="top" wrapText="1"/>
      <protection/>
    </xf>
    <xf numFmtId="0" fontId="20" fillId="35" borderId="10" xfId="41" applyFont="1" applyFill="1" applyBorder="1" applyAlignment="1" applyProtection="1">
      <alignment horizontal="left" vertical="top" wrapText="1"/>
      <protection/>
    </xf>
    <xf numFmtId="0" fontId="20" fillId="35" borderId="27" xfId="41" applyNumberFormat="1" applyFont="1" applyFill="1" applyBorder="1" applyAlignment="1" applyProtection="1">
      <alignment vertical="top" wrapText="1"/>
      <protection/>
    </xf>
    <xf numFmtId="1" fontId="8" fillId="0" borderId="12" xfId="41" applyNumberFormat="1" applyFont="1" applyBorder="1" applyAlignment="1" applyProtection="1">
      <alignment vertical="top" wrapText="1"/>
      <protection/>
    </xf>
    <xf numFmtId="1" fontId="8" fillId="4" borderId="14" xfId="41" applyNumberFormat="1" applyFont="1" applyFill="1" applyBorder="1" applyAlignment="1" applyProtection="1">
      <alignment vertical="top" wrapText="1"/>
      <protection locked="0"/>
    </xf>
    <xf numFmtId="1" fontId="8" fillId="0" borderId="36" xfId="41" applyNumberFormat="1" applyFont="1" applyBorder="1" applyAlignment="1" applyProtection="1">
      <alignment vertical="top" wrapText="1"/>
      <protection/>
    </xf>
    <xf numFmtId="49" fontId="20" fillId="35" borderId="37" xfId="41" applyNumberFormat="1" applyFont="1" applyFill="1" applyBorder="1" applyAlignment="1" applyProtection="1">
      <alignment vertical="center" wrapText="1"/>
      <protection/>
    </xf>
    <xf numFmtId="0" fontId="20" fillId="35" borderId="38" xfId="41" applyFont="1" applyFill="1" applyBorder="1" applyAlignment="1" applyProtection="1">
      <alignment vertical="top" wrapText="1"/>
      <protection/>
    </xf>
    <xf numFmtId="0" fontId="13" fillId="0" borderId="0" xfId="42" applyFont="1" applyAlignment="1" applyProtection="1">
      <alignment horizontal="center" wrapText="1"/>
      <protection locked="0"/>
    </xf>
    <xf numFmtId="0" fontId="16" fillId="0" borderId="10" xfId="43" applyFont="1" applyBorder="1" applyAlignment="1" applyProtection="1">
      <alignment horizontal="center" wrapText="1"/>
      <protection/>
    </xf>
    <xf numFmtId="0" fontId="14" fillId="0" borderId="10" xfId="43" applyFont="1" applyBorder="1" applyProtection="1">
      <alignment/>
      <protection/>
    </xf>
    <xf numFmtId="3" fontId="12" fillId="0" borderId="10" xfId="43" applyNumberFormat="1" applyFont="1" applyFill="1" applyBorder="1" applyAlignment="1" applyProtection="1">
      <alignment vertical="center"/>
      <protection/>
    </xf>
    <xf numFmtId="0" fontId="19" fillId="0" borderId="0" xfId="43" applyFont="1">
      <alignment/>
      <protection/>
    </xf>
    <xf numFmtId="1" fontId="19" fillId="0" borderId="0" xfId="43" applyNumberFormat="1" applyFont="1">
      <alignment/>
      <protection/>
    </xf>
    <xf numFmtId="0" fontId="10" fillId="0" borderId="0" xfId="41" applyFont="1" applyFill="1" applyAlignment="1" applyProtection="1">
      <alignment vertical="top" wrapText="1"/>
      <protection/>
    </xf>
    <xf numFmtId="1" fontId="5" fillId="33" borderId="10" xfId="44" applyNumberFormat="1" applyFont="1" applyFill="1" applyBorder="1" applyAlignment="1" applyProtection="1">
      <alignment vertical="center"/>
      <protection locked="0"/>
    </xf>
    <xf numFmtId="1" fontId="5" fillId="0" borderId="10" xfId="44" applyNumberFormat="1" applyFont="1" applyFill="1" applyBorder="1" applyAlignment="1" applyProtection="1">
      <alignment vertical="center"/>
      <protection/>
    </xf>
    <xf numFmtId="3" fontId="5" fillId="0" borderId="10" xfId="44" applyNumberFormat="1" applyFont="1" applyBorder="1" applyAlignment="1" applyProtection="1">
      <alignment vertical="center"/>
      <protection/>
    </xf>
    <xf numFmtId="3" fontId="5" fillId="0" borderId="19" xfId="44" applyNumberFormat="1" applyFont="1" applyBorder="1" applyAlignment="1" applyProtection="1">
      <alignment vertical="center"/>
      <protection/>
    </xf>
    <xf numFmtId="1" fontId="5" fillId="32" borderId="12" xfId="44" applyNumberFormat="1" applyFont="1" applyFill="1" applyBorder="1" applyAlignment="1" applyProtection="1">
      <alignment vertical="center"/>
      <protection locked="0"/>
    </xf>
    <xf numFmtId="1" fontId="5" fillId="32" borderId="28" xfId="44" applyNumberFormat="1" applyFont="1" applyFill="1" applyBorder="1" applyAlignment="1" applyProtection="1">
      <alignment vertical="center"/>
      <protection locked="0"/>
    </xf>
    <xf numFmtId="1" fontId="5" fillId="32" borderId="13" xfId="44" applyNumberFormat="1" applyFont="1" applyFill="1" applyBorder="1" applyAlignment="1" applyProtection="1">
      <alignment vertical="center"/>
      <protection locked="0"/>
    </xf>
    <xf numFmtId="1" fontId="5" fillId="0" borderId="12" xfId="44" applyNumberFormat="1" applyFont="1" applyFill="1" applyBorder="1" applyAlignment="1" applyProtection="1">
      <alignment vertical="center"/>
      <protection/>
    </xf>
    <xf numFmtId="3" fontId="5" fillId="0" borderId="11" xfId="44" applyNumberFormat="1" applyFont="1" applyBorder="1" applyAlignment="1" applyProtection="1">
      <alignment vertical="center"/>
      <protection/>
    </xf>
    <xf numFmtId="1" fontId="5" fillId="4" borderId="10" xfId="44" applyNumberFormat="1" applyFont="1" applyFill="1" applyBorder="1" applyAlignment="1" applyProtection="1">
      <alignment vertical="center"/>
      <protection locked="0"/>
    </xf>
    <xf numFmtId="3" fontId="5" fillId="0" borderId="0" xfId="44" applyNumberFormat="1" applyFont="1" applyBorder="1" applyAlignment="1" applyProtection="1">
      <alignment vertical="center"/>
      <protection/>
    </xf>
    <xf numFmtId="1" fontId="5" fillId="0" borderId="0" xfId="44" applyNumberFormat="1" applyFont="1" applyFill="1" applyBorder="1" applyAlignment="1" applyProtection="1">
      <alignment vertical="center"/>
      <protection/>
    </xf>
    <xf numFmtId="0" fontId="10" fillId="0" borderId="0" xfId="41" applyFont="1" applyAlignment="1" applyProtection="1">
      <alignment horizontal="center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0" fontId="10" fillId="0" borderId="0" xfId="41" applyFont="1" applyBorder="1" applyAlignment="1" applyProtection="1">
      <alignment horizontal="center" vertical="top" wrapText="1"/>
      <protection locked="0"/>
    </xf>
    <xf numFmtId="49" fontId="8" fillId="0" borderId="10" xfId="41" applyNumberFormat="1" applyFont="1" applyBorder="1" applyAlignment="1" applyProtection="1">
      <alignment horizontal="center" vertical="top" wrapText="1"/>
      <protection/>
    </xf>
    <xf numFmtId="0" fontId="10" fillId="0" borderId="10" xfId="41" applyFont="1" applyBorder="1" applyAlignment="1" applyProtection="1">
      <alignment horizontal="center" vertical="top" wrapText="1"/>
      <protection/>
    </xf>
    <xf numFmtId="49" fontId="5" fillId="0" borderId="10" xfId="41" applyNumberFormat="1" applyFont="1" applyBorder="1" applyAlignment="1" applyProtection="1">
      <alignment horizontal="center" vertical="top" wrapText="1"/>
      <protection/>
    </xf>
    <xf numFmtId="49" fontId="5" fillId="0" borderId="10" xfId="41" applyNumberFormat="1" applyFont="1" applyFill="1" applyBorder="1" applyAlignment="1" applyProtection="1">
      <alignment horizontal="center" vertical="top" wrapText="1"/>
      <protection/>
    </xf>
    <xf numFmtId="49" fontId="6" fillId="0" borderId="10" xfId="41" applyNumberFormat="1" applyFont="1" applyBorder="1" applyAlignment="1" applyProtection="1">
      <alignment horizontal="center" vertical="top" wrapText="1"/>
      <protection/>
    </xf>
    <xf numFmtId="49" fontId="6" fillId="0" borderId="10" xfId="41" applyNumberFormat="1" applyFont="1" applyFill="1" applyBorder="1" applyAlignment="1" applyProtection="1">
      <alignment horizontal="center" vertical="top" wrapText="1"/>
      <protection/>
    </xf>
    <xf numFmtId="49" fontId="5" fillId="0" borderId="12" xfId="41" applyNumberFormat="1" applyFont="1" applyBorder="1" applyAlignment="1" applyProtection="1">
      <alignment horizontal="center" vertical="top" wrapText="1"/>
      <protection/>
    </xf>
    <xf numFmtId="49" fontId="4" fillId="0" borderId="10" xfId="41" applyNumberFormat="1" applyFont="1" applyFill="1" applyBorder="1" applyAlignment="1" applyProtection="1">
      <alignment horizontal="center" vertical="top" wrapText="1"/>
      <protection/>
    </xf>
    <xf numFmtId="49" fontId="4" fillId="0" borderId="10" xfId="41" applyNumberFormat="1" applyFont="1" applyBorder="1" applyAlignment="1" applyProtection="1">
      <alignment horizontal="center" vertical="top" wrapText="1"/>
      <protection/>
    </xf>
    <xf numFmtId="49" fontId="4" fillId="0" borderId="37" xfId="41" applyNumberFormat="1" applyFont="1" applyBorder="1" applyAlignment="1" applyProtection="1">
      <alignment horizontal="center" vertical="top" wrapText="1"/>
      <protection/>
    </xf>
    <xf numFmtId="49" fontId="8" fillId="0" borderId="0" xfId="41" applyNumberFormat="1" applyFont="1" applyBorder="1" applyAlignment="1">
      <alignment horizontal="center" vertical="top" wrapText="1"/>
      <protection/>
    </xf>
    <xf numFmtId="0" fontId="5" fillId="0" borderId="0" xfId="41" applyFont="1" applyAlignment="1" applyProtection="1">
      <alignment horizontal="center" vertical="top" wrapText="1"/>
      <protection locked="0"/>
    </xf>
    <xf numFmtId="0" fontId="5" fillId="0" borderId="0" xfId="41" applyFont="1" applyBorder="1" applyAlignment="1" applyProtection="1">
      <alignment horizontal="center" vertical="top" wrapText="1"/>
      <protection locked="0"/>
    </xf>
    <xf numFmtId="49" fontId="8" fillId="32" borderId="10" xfId="41" applyNumberFormat="1" applyFont="1" applyFill="1" applyBorder="1" applyAlignment="1" applyProtection="1">
      <alignment horizontal="center" vertical="top" wrapText="1"/>
      <protection/>
    </xf>
    <xf numFmtId="0" fontId="5" fillId="32" borderId="10" xfId="0" applyFont="1" applyFill="1" applyBorder="1" applyAlignment="1" applyProtection="1">
      <alignment horizontal="center" vertical="top" wrapText="1"/>
      <protection/>
    </xf>
    <xf numFmtId="1" fontId="5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0" xfId="41" applyNumberFormat="1" applyFont="1" applyBorder="1" applyAlignment="1" applyProtection="1">
      <alignment horizontal="center" vertical="top" wrapText="1"/>
      <protection/>
    </xf>
    <xf numFmtId="1" fontId="9" fillId="0" borderId="12" xfId="41" applyNumberFormat="1" applyFont="1" applyBorder="1" applyAlignment="1" applyProtection="1">
      <alignment horizontal="center" vertical="top" wrapText="1"/>
      <protection/>
    </xf>
    <xf numFmtId="1" fontId="4" fillId="0" borderId="10" xfId="41" applyNumberFormat="1" applyFont="1" applyBorder="1" applyAlignment="1" applyProtection="1">
      <alignment horizontal="center" vertical="top" wrapText="1"/>
      <protection/>
    </xf>
    <xf numFmtId="1" fontId="5" fillId="0" borderId="10" xfId="0" applyNumberFormat="1" applyFont="1" applyBorder="1" applyAlignment="1" applyProtection="1">
      <alignment horizontal="center" vertical="top" wrapText="1"/>
      <protection/>
    </xf>
    <xf numFmtId="1" fontId="8" fillId="0" borderId="15" xfId="41" applyNumberFormat="1" applyFont="1" applyBorder="1" applyAlignment="1" applyProtection="1">
      <alignment horizontal="center" vertical="top" wrapText="1"/>
      <protection/>
    </xf>
    <xf numFmtId="1" fontId="5" fillId="0" borderId="21" xfId="0" applyNumberFormat="1" applyFont="1" applyBorder="1" applyAlignment="1" applyProtection="1">
      <alignment horizontal="center" vertical="top" wrapText="1"/>
      <protection/>
    </xf>
    <xf numFmtId="1" fontId="8" fillId="0" borderId="10" xfId="41" applyNumberFormat="1" applyFont="1" applyBorder="1" applyAlignment="1" applyProtection="1">
      <alignment horizontal="center" vertical="top" wrapText="1"/>
      <protection/>
    </xf>
    <xf numFmtId="1" fontId="10" fillId="0" borderId="10" xfId="41" applyNumberFormat="1" applyFont="1" applyBorder="1" applyAlignment="1" applyProtection="1">
      <alignment horizontal="center" vertical="top" wrapText="1"/>
      <protection/>
    </xf>
    <xf numFmtId="1" fontId="6" fillId="0" borderId="19" xfId="41" applyNumberFormat="1" applyFont="1" applyBorder="1" applyAlignment="1" applyProtection="1">
      <alignment horizontal="center" vertical="top" wrapText="1"/>
      <protection/>
    </xf>
    <xf numFmtId="1" fontId="5" fillId="0" borderId="15" xfId="41" applyNumberFormat="1" applyFont="1" applyBorder="1" applyAlignment="1" applyProtection="1">
      <alignment horizontal="center" vertical="top" wrapText="1"/>
      <protection/>
    </xf>
    <xf numFmtId="1" fontId="5" fillId="0" borderId="21" xfId="41" applyNumberFormat="1" applyFont="1" applyBorder="1" applyAlignment="1" applyProtection="1">
      <alignment horizontal="center" vertical="top" wrapText="1"/>
      <protection/>
    </xf>
    <xf numFmtId="1" fontId="6" fillId="0" borderId="11" xfId="41" applyNumberFormat="1" applyFont="1" applyBorder="1" applyAlignment="1" applyProtection="1">
      <alignment horizontal="center" vertical="top" wrapText="1"/>
      <protection/>
    </xf>
    <xf numFmtId="1" fontId="6" fillId="32" borderId="10" xfId="41" applyNumberFormat="1" applyFont="1" applyFill="1" applyBorder="1" applyAlignment="1" applyProtection="1">
      <alignment horizontal="center" vertical="top" wrapText="1"/>
      <protection/>
    </xf>
    <xf numFmtId="1" fontId="5" fillId="32" borderId="10" xfId="0" applyNumberFormat="1" applyFont="1" applyFill="1" applyBorder="1" applyAlignment="1" applyProtection="1">
      <alignment horizontal="center" vertical="top"/>
      <protection/>
    </xf>
    <xf numFmtId="1" fontId="5" fillId="0" borderId="10" xfId="0" applyNumberFormat="1" applyFont="1" applyBorder="1" applyAlignment="1" applyProtection="1">
      <alignment horizontal="center" vertical="top"/>
      <protection/>
    </xf>
    <xf numFmtId="1" fontId="4" fillId="0" borderId="37" xfId="41" applyNumberFormat="1" applyFont="1" applyBorder="1" applyAlignment="1" applyProtection="1">
      <alignment horizontal="center" vertical="top" wrapText="1"/>
      <protection/>
    </xf>
    <xf numFmtId="0" fontId="10" fillId="0" borderId="0" xfId="41" applyFont="1" applyAlignment="1">
      <alignment horizontal="center" vertical="top" wrapText="1"/>
      <protection/>
    </xf>
    <xf numFmtId="0" fontId="4" fillId="0" borderId="0" xfId="41" applyFont="1" applyBorder="1" applyAlignment="1" applyProtection="1">
      <alignment vertical="top" wrapText="1"/>
      <protection locked="0"/>
    </xf>
    <xf numFmtId="49" fontId="12" fillId="0" borderId="0" xfId="41" applyNumberFormat="1" applyFont="1" applyBorder="1" applyAlignment="1" applyProtection="1">
      <alignment vertical="top" wrapText="1"/>
      <protection locked="0"/>
    </xf>
    <xf numFmtId="49" fontId="12" fillId="0" borderId="32" xfId="41" applyNumberFormat="1" applyFont="1" applyBorder="1" applyAlignment="1" applyProtection="1">
      <alignment vertical="top" wrapText="1"/>
      <protection locked="0"/>
    </xf>
    <xf numFmtId="0" fontId="20" fillId="35" borderId="0" xfId="41" applyFont="1" applyFill="1" applyBorder="1" applyAlignment="1" applyProtection="1">
      <alignment vertical="top" wrapText="1"/>
      <protection/>
    </xf>
    <xf numFmtId="49" fontId="4" fillId="0" borderId="0" xfId="41" applyNumberFormat="1" applyFont="1" applyBorder="1" applyAlignment="1" applyProtection="1">
      <alignment horizontal="center" vertical="top" wrapText="1"/>
      <protection/>
    </xf>
    <xf numFmtId="1" fontId="8" fillId="0" borderId="0" xfId="41" applyNumberFormat="1" applyFont="1" applyBorder="1" applyAlignment="1" applyProtection="1">
      <alignment vertical="top" wrapText="1"/>
      <protection/>
    </xf>
    <xf numFmtId="49" fontId="20" fillId="35" borderId="0" xfId="41" applyNumberFormat="1" applyFont="1" applyFill="1" applyBorder="1" applyAlignment="1" applyProtection="1">
      <alignment vertical="center" wrapText="1"/>
      <protection/>
    </xf>
    <xf numFmtId="1" fontId="4" fillId="0" borderId="0" xfId="41" applyNumberFormat="1" applyFont="1" applyBorder="1" applyAlignment="1" applyProtection="1">
      <alignment horizontal="center" vertical="top" wrapText="1"/>
      <protection/>
    </xf>
    <xf numFmtId="0" fontId="5" fillId="0" borderId="0" xfId="42" applyFont="1" applyAlignment="1" applyProtection="1">
      <alignment horizontal="center" wrapText="1"/>
      <protection locked="0"/>
    </xf>
    <xf numFmtId="0" fontId="5" fillId="0" borderId="0" xfId="42" applyFont="1" applyAlignment="1" applyProtection="1">
      <alignment wrapText="1"/>
      <protection locked="0"/>
    </xf>
    <xf numFmtId="0" fontId="26" fillId="0" borderId="0" xfId="44" applyFont="1" applyProtection="1">
      <alignment/>
      <protection locked="0"/>
    </xf>
    <xf numFmtId="185" fontId="13" fillId="33" borderId="10" xfId="42" applyNumberFormat="1" applyFont="1" applyFill="1" applyBorder="1" applyAlignment="1" applyProtection="1">
      <alignment wrapText="1"/>
      <protection locked="0"/>
    </xf>
    <xf numFmtId="185" fontId="23" fillId="33" borderId="10" xfId="42" applyNumberFormat="1" applyFont="1" applyFill="1" applyBorder="1" applyAlignment="1" applyProtection="1">
      <alignment wrapText="1"/>
      <protection locked="0"/>
    </xf>
    <xf numFmtId="185" fontId="13" fillId="0" borderId="10" xfId="42" applyNumberFormat="1" applyFont="1" applyFill="1" applyBorder="1" applyAlignment="1" applyProtection="1">
      <alignment wrapText="1"/>
      <protection/>
    </xf>
    <xf numFmtId="185" fontId="13" fillId="4" borderId="10" xfId="42" applyNumberFormat="1" applyFont="1" applyFill="1" applyBorder="1" applyAlignment="1" applyProtection="1">
      <alignment wrapText="1"/>
      <protection locked="0"/>
    </xf>
    <xf numFmtId="185" fontId="13" fillId="34" borderId="10" xfId="42" applyNumberFormat="1" applyFont="1" applyFill="1" applyBorder="1" applyAlignment="1" applyProtection="1">
      <alignment wrapText="1"/>
      <protection locked="0"/>
    </xf>
    <xf numFmtId="0" fontId="13" fillId="0" borderId="0" xfId="40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28" fillId="0" borderId="0" xfId="40" applyFont="1">
      <alignment/>
      <protection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Protection="1">
      <alignment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29" fillId="0" borderId="0" xfId="40" applyFont="1">
      <alignment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2" borderId="10" xfId="38" applyNumberFormat="1" applyFont="1" applyFill="1" applyBorder="1" applyAlignment="1" applyProtection="1">
      <alignment vertical="justify" wrapText="1"/>
      <protection/>
    </xf>
    <xf numFmtId="0" fontId="13" fillId="32" borderId="10" xfId="38" applyFont="1" applyFill="1" applyBorder="1" applyAlignment="1" applyProtection="1">
      <alignment horizontal="right" vertical="center" wrapText="1"/>
      <protection/>
    </xf>
    <xf numFmtId="0" fontId="13" fillId="32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3" fillId="0" borderId="10" xfId="38" applyFont="1" applyFill="1" applyBorder="1" applyAlignment="1" applyProtection="1">
      <alignment horizontal="right" vertical="center" wrapText="1"/>
      <protection/>
    </xf>
    <xf numFmtId="1" fontId="13" fillId="4" borderId="10" xfId="38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40" applyFont="1" applyProtection="1">
      <alignment/>
      <protection/>
    </xf>
    <xf numFmtId="0" fontId="13" fillId="0" borderId="10" xfId="38" applyFont="1" applyBorder="1" applyAlignment="1" applyProtection="1">
      <alignment/>
      <protection/>
    </xf>
    <xf numFmtId="0" fontId="13" fillId="0" borderId="10" xfId="38" applyFont="1" applyBorder="1" applyAlignment="1" applyProtection="1">
      <alignment wrapText="1"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4" borderId="10" xfId="38" applyNumberFormat="1" applyFont="1" applyFill="1" applyBorder="1" applyAlignment="1" applyProtection="1">
      <alignment horizontal="right" vertical="center"/>
      <protection locked="0"/>
    </xf>
    <xf numFmtId="0" fontId="28" fillId="0" borderId="0" xfId="40" applyFont="1" applyAlignment="1" applyProtection="1">
      <alignment/>
      <protection/>
    </xf>
    <xf numFmtId="0" fontId="28" fillId="0" borderId="0" xfId="40" applyFont="1" applyAlignment="1">
      <alignment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 vertical="center" wrapText="1"/>
      <protection/>
    </xf>
    <xf numFmtId="0" fontId="12" fillId="0" borderId="10" xfId="38" applyFont="1" applyFill="1" applyBorder="1" applyAlignment="1" applyProtection="1">
      <alignment horizontal="right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1" fontId="15" fillId="4" borderId="10" xfId="38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1" fontId="13" fillId="0" borderId="10" xfId="38" applyNumberFormat="1" applyFont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9" xfId="38" applyNumberFormat="1" applyFont="1" applyBorder="1" applyAlignment="1" applyProtection="1">
      <alignment horizontal="center" vertical="center" wrapText="1"/>
      <protection/>
    </xf>
    <xf numFmtId="0" fontId="15" fillId="0" borderId="19" xfId="38" applyFont="1" applyBorder="1" applyAlignment="1" applyProtection="1">
      <alignment horizontal="right" vertical="center" wrapText="1"/>
      <protection/>
    </xf>
    <xf numFmtId="0" fontId="13" fillId="0" borderId="19" xfId="38" applyFont="1" applyFill="1" applyBorder="1" applyAlignment="1" applyProtection="1">
      <alignment horizontal="right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2" borderId="12" xfId="38" applyNumberFormat="1" applyFont="1" applyFill="1" applyBorder="1" applyAlignment="1" applyProtection="1">
      <alignment horizontal="center" vertical="center" wrapText="1"/>
      <protection/>
    </xf>
    <xf numFmtId="1" fontId="13" fillId="32" borderId="28" xfId="38" applyNumberFormat="1" applyFont="1" applyFill="1" applyBorder="1" applyAlignment="1" applyProtection="1">
      <alignment horizontal="right" vertical="center" wrapText="1"/>
      <protection/>
    </xf>
    <xf numFmtId="1" fontId="13" fillId="32" borderId="13" xfId="38" applyNumberFormat="1" applyFont="1" applyFill="1" applyBorder="1" applyAlignment="1" applyProtection="1">
      <alignment horizontal="right" vertical="center" wrapText="1"/>
      <protection/>
    </xf>
    <xf numFmtId="0" fontId="30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right" vertical="center" wrapText="1"/>
      <protection/>
    </xf>
    <xf numFmtId="0" fontId="13" fillId="0" borderId="11" xfId="38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horizontal="right" vertical="center" wrapText="1"/>
      <protection/>
    </xf>
    <xf numFmtId="1" fontId="13" fillId="0" borderId="10" xfId="38" applyNumberFormat="1" applyFont="1" applyFill="1" applyBorder="1" applyAlignment="1" applyProtection="1">
      <alignment horizontal="right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1" fontId="12" fillId="0" borderId="10" xfId="38" applyNumberFormat="1" applyFont="1" applyBorder="1" applyAlignment="1" applyProtection="1">
      <alignment horizontal="right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12" fillId="0" borderId="0" xfId="38" applyFont="1" applyAlignment="1" applyProtection="1">
      <alignment/>
      <protection locked="0"/>
    </xf>
    <xf numFmtId="0" fontId="28" fillId="0" borderId="0" xfId="40" applyFont="1" applyProtection="1">
      <alignment/>
      <protection locked="0"/>
    </xf>
    <xf numFmtId="0" fontId="28" fillId="0" borderId="0" xfId="40" applyFont="1" applyAlignment="1" applyProtection="1">
      <alignment/>
      <protection locked="0"/>
    </xf>
    <xf numFmtId="49" fontId="28" fillId="0" borderId="0" xfId="40" applyNumberFormat="1" applyFont="1">
      <alignment/>
      <protection/>
    </xf>
    <xf numFmtId="0" fontId="13" fillId="0" borderId="0" xfId="35" applyFont="1" applyAlignment="1">
      <alignment horizontal="centerContinuous" vertical="center" wrapText="1"/>
      <protection/>
    </xf>
    <xf numFmtId="0" fontId="13" fillId="0" borderId="0" xfId="40" applyFont="1">
      <alignment/>
      <protection/>
    </xf>
    <xf numFmtId="49" fontId="12" fillId="0" borderId="0" xfId="38" applyNumberFormat="1" applyFont="1" applyAlignment="1" applyProtection="1">
      <alignment vertical="justify"/>
      <protection locked="0"/>
    </xf>
    <xf numFmtId="1" fontId="13" fillId="0" borderId="0" xfId="38" applyNumberFormat="1" applyFont="1" applyAlignment="1" applyProtection="1">
      <alignment horizontal="center"/>
      <protection locked="0"/>
    </xf>
    <xf numFmtId="1" fontId="28" fillId="0" borderId="0" xfId="40" applyNumberFormat="1" applyFont="1" applyProtection="1">
      <alignment/>
      <protection locked="0"/>
    </xf>
    <xf numFmtId="0" fontId="13" fillId="0" borderId="0" xfId="38" applyFont="1" applyAlignment="1">
      <alignment horizontal="center"/>
      <protection/>
    </xf>
    <xf numFmtId="0" fontId="4" fillId="0" borderId="0" xfId="38" applyFont="1" applyAlignment="1" applyProtection="1">
      <alignment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5" applyFont="1">
      <alignment/>
      <protection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9" xfId="35" applyNumberFormat="1" applyFont="1" applyBorder="1" applyAlignment="1" applyProtection="1">
      <alignment horizontal="center" vertical="center" wrapText="1"/>
      <protection/>
    </xf>
    <xf numFmtId="1" fontId="12" fillId="0" borderId="13" xfId="35" applyNumberFormat="1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0" fontId="12" fillId="0" borderId="0" xfId="35" applyFont="1" applyBorder="1" applyProtection="1">
      <alignment/>
      <protection/>
    </xf>
    <xf numFmtId="0" fontId="12" fillId="0" borderId="0" xfId="40" applyFont="1" applyProtection="1">
      <alignment/>
      <protection/>
    </xf>
    <xf numFmtId="0" fontId="12" fillId="0" borderId="0" xfId="40" applyFont="1">
      <alignment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0" fontId="12" fillId="0" borderId="10" xfId="35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7" fillId="0" borderId="0" xfId="35" applyFont="1" applyBorder="1" applyProtection="1">
      <alignment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1" fontId="13" fillId="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0" xfId="35" applyFont="1" applyBorder="1" applyProtection="1">
      <alignment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0" fontId="13" fillId="0" borderId="0" xfId="40" applyFont="1" applyProtection="1">
      <alignment/>
      <protection/>
    </xf>
    <xf numFmtId="1" fontId="23" fillId="0" borderId="0" xfId="35" applyNumberFormat="1" applyFont="1" applyBorder="1" applyProtection="1">
      <alignment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righ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40" applyFont="1" applyBorder="1">
      <alignment/>
      <protection/>
    </xf>
    <xf numFmtId="0" fontId="28" fillId="0" borderId="0" xfId="40" applyFont="1" applyBorder="1">
      <alignment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3" xfId="35" applyFont="1" applyBorder="1" applyAlignment="1" applyProtection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"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4" borderId="10" xfId="35" applyNumberFormat="1" applyFont="1" applyFill="1" applyBorder="1" applyAlignment="1" applyProtection="1">
      <alignment horizontal="right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49" fontId="30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2" fillId="0" borderId="0" xfId="40" applyFont="1" applyAlignment="1" applyProtection="1">
      <alignment horizontal="center"/>
      <protection/>
    </xf>
    <xf numFmtId="0" fontId="29" fillId="0" borderId="0" xfId="40" applyFont="1" applyAlignment="1" applyProtection="1">
      <alignment horizontal="center"/>
      <protection/>
    </xf>
    <xf numFmtId="0" fontId="29" fillId="0" borderId="0" xfId="40" applyFont="1" applyAlignment="1">
      <alignment horizontal="center"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2" fillId="0" borderId="0" xfId="35" applyNumberFormat="1" applyFont="1" applyBorder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centerContinuous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49" fontId="13" fillId="0" borderId="0" xfId="40" applyNumberFormat="1" applyFont="1" applyProtection="1">
      <alignment/>
      <protection locked="0"/>
    </xf>
    <xf numFmtId="49" fontId="13" fillId="0" borderId="0" xfId="40" applyNumberFormat="1" applyFont="1">
      <alignment/>
      <protection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49" fontId="12" fillId="0" borderId="0" xfId="38" applyNumberFormat="1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0" fontId="12" fillId="0" borderId="12" xfId="36" applyFont="1" applyBorder="1" applyAlignment="1" applyProtection="1">
      <alignment horizontal="centerContinuous" vertical="center" wrapText="1"/>
      <protection/>
    </xf>
    <xf numFmtId="49" fontId="12" fillId="0" borderId="19" xfId="36" applyNumberFormat="1" applyFont="1" applyBorder="1" applyAlignment="1" applyProtection="1">
      <alignment horizontal="center" vertical="center" wrapText="1"/>
      <protection/>
    </xf>
    <xf numFmtId="0" fontId="12" fillId="0" borderId="28" xfId="36" applyFont="1" applyBorder="1" applyAlignment="1" applyProtection="1">
      <alignment horizontal="centerContinuous" vertical="center" wrapText="1"/>
      <protection/>
    </xf>
    <xf numFmtId="0" fontId="12" fillId="0" borderId="13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0" fontId="29" fillId="0" borderId="0" xfId="40" applyFont="1" applyBorder="1" applyProtection="1">
      <alignment/>
      <protection/>
    </xf>
    <xf numFmtId="49" fontId="12" fillId="0" borderId="20" xfId="36" applyNumberFormat="1" applyFont="1" applyBorder="1" applyAlignment="1" applyProtection="1">
      <alignment horizontal="center" vertical="center" wrapText="1"/>
      <protection/>
    </xf>
    <xf numFmtId="0" fontId="12" fillId="0" borderId="19" xfId="36" applyFont="1" applyBorder="1" applyAlignment="1" applyProtection="1">
      <alignment horizontal="center" vertical="center" wrapText="1"/>
      <protection/>
    </xf>
    <xf numFmtId="44" fontId="12" fillId="0" borderId="10" xfId="52" applyFont="1" applyBorder="1" applyAlignment="1" applyProtection="1">
      <alignment horizontal="centerContinuous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28" fillId="0" borderId="0" xfId="40" applyFont="1" applyBorder="1" applyProtection="1">
      <alignment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1" fontId="13" fillId="4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36" applyNumberFormat="1" applyFont="1" applyBorder="1" applyAlignment="1" applyProtection="1">
      <alignment horizontal="right" vertical="center" wrapText="1"/>
      <protection/>
    </xf>
    <xf numFmtId="1" fontId="13" fillId="34" borderId="10" xfId="36" applyNumberFormat="1" applyFont="1" applyFill="1" applyBorder="1" applyAlignment="1" applyProtection="1">
      <alignment horizontal="right" vertical="center" wrapText="1"/>
      <protection locked="0"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1" fontId="28" fillId="0" borderId="0" xfId="40" applyNumberFormat="1" applyFont="1" applyBorder="1" applyProtection="1">
      <alignment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1" fontId="13" fillId="36" borderId="10" xfId="36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40" applyNumberFormat="1" applyFont="1" applyFill="1" applyBorder="1" applyAlignment="1" applyProtection="1">
      <alignment horizontal="right"/>
      <protection locked="0"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0" fontId="13" fillId="0" borderId="0" xfId="36" applyFont="1" applyBorder="1" applyAlignment="1" applyProtection="1">
      <alignment horizontal="right" vertical="center" wrapText="1"/>
      <protection/>
    </xf>
    <xf numFmtId="1" fontId="13" fillId="0" borderId="0" xfId="36" applyNumberFormat="1" applyFont="1" applyBorder="1" applyAlignment="1" applyProtection="1">
      <alignment horizontal="right" vertical="center" wrapText="1"/>
      <protection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left" vertical="center" wrapText="1"/>
      <protection locked="0"/>
    </xf>
    <xf numFmtId="49" fontId="28" fillId="0" borderId="0" xfId="40" applyNumberFormat="1" applyFont="1" applyProtection="1">
      <alignment/>
      <protection locked="0"/>
    </xf>
    <xf numFmtId="1" fontId="13" fillId="0" borderId="0" xfId="40" applyNumberFormat="1" applyFont="1" applyProtection="1">
      <alignment/>
      <protection locked="0"/>
    </xf>
    <xf numFmtId="49" fontId="28" fillId="0" borderId="0" xfId="40" applyNumberFormat="1" applyFont="1" applyProtection="1">
      <alignment/>
      <protection/>
    </xf>
    <xf numFmtId="1" fontId="28" fillId="0" borderId="0" xfId="40" applyNumberFormat="1" applyFont="1" applyProtection="1">
      <alignment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7" fillId="0" borderId="0" xfId="40" applyFont="1">
      <alignment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0" fillId="0" borderId="0" xfId="38" applyFont="1" applyAlignment="1">
      <alignment horizontal="center"/>
      <protection/>
    </xf>
    <xf numFmtId="0" fontId="27" fillId="0" borderId="0" xfId="40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31" fillId="0" borderId="0" xfId="40" applyFont="1" applyBorder="1">
      <alignment/>
      <protection/>
    </xf>
    <xf numFmtId="0" fontId="31" fillId="0" borderId="0" xfId="40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32" fillId="0" borderId="10" xfId="34" applyFont="1" applyBorder="1" applyAlignment="1" applyProtection="1">
      <alignment horizontal="left" vertical="center" wrapText="1"/>
      <protection locked="0"/>
    </xf>
    <xf numFmtId="3" fontId="26" fillId="4" borderId="10" xfId="39" applyNumberFormat="1" applyFont="1" applyFill="1" applyBorder="1" applyAlignment="1" applyProtection="1">
      <alignment horizontal="right"/>
      <protection locked="0"/>
    </xf>
    <xf numFmtId="4" fontId="26" fillId="4" borderId="10" xfId="39" applyNumberFormat="1" applyFont="1" applyFill="1" applyBorder="1" applyAlignment="1" applyProtection="1">
      <alignment horizontal="center" vertical="center"/>
      <protection locked="0"/>
    </xf>
    <xf numFmtId="1" fontId="5" fillId="0" borderId="10" xfId="37" applyNumberFormat="1" applyFont="1" applyFill="1" applyBorder="1" applyAlignment="1" applyProtection="1">
      <alignment horizontal="right" vertical="center" wrapText="1"/>
      <protection locked="0"/>
    </xf>
    <xf numFmtId="3" fontId="34" fillId="4" borderId="10" xfId="39" applyNumberFormat="1" applyFont="1" applyFill="1" applyBorder="1" applyAlignment="1" applyProtection="1">
      <alignment horizontal="right"/>
      <protection locked="0"/>
    </xf>
    <xf numFmtId="4" fontId="34" fillId="4" borderId="10" xfId="39" applyNumberFormat="1" applyFont="1" applyFill="1" applyBorder="1" applyAlignment="1" applyProtection="1">
      <alignment horizontal="center" vertical="center"/>
      <protection locked="0"/>
    </xf>
    <xf numFmtId="2" fontId="26" fillId="4" borderId="10" xfId="3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0" fontId="27" fillId="0" borderId="0" xfId="40" applyFont="1" applyProtection="1">
      <alignment/>
      <protection/>
    </xf>
    <xf numFmtId="0" fontId="5" fillId="0" borderId="10" xfId="37" applyFont="1" applyBorder="1" applyAlignment="1">
      <alignment vertical="center" wrapText="1"/>
      <protection/>
    </xf>
    <xf numFmtId="4" fontId="5" fillId="0" borderId="10" xfId="37" applyNumberFormat="1" applyFont="1" applyBorder="1" applyAlignment="1">
      <alignment vertical="center" wrapText="1"/>
      <protection/>
    </xf>
    <xf numFmtId="0" fontId="5" fillId="0" borderId="10" xfId="37" applyFont="1" applyBorder="1" applyAlignment="1" applyProtection="1">
      <alignment horizontal="right" vertical="center" wrapText="1"/>
      <protection/>
    </xf>
    <xf numFmtId="49" fontId="30" fillId="0" borderId="10" xfId="37" applyNumberFormat="1" applyFont="1" applyBorder="1" applyAlignment="1">
      <alignment horizontal="center" vertical="center" wrapText="1"/>
      <protection/>
    </xf>
    <xf numFmtId="1" fontId="5" fillId="0" borderId="10" xfId="37" applyNumberFormat="1" applyFont="1" applyBorder="1" applyAlignment="1">
      <alignment horizontal="left" vertical="center" wrapText="1"/>
      <protection/>
    </xf>
    <xf numFmtId="4" fontId="5" fillId="0" borderId="10" xfId="37" applyNumberFormat="1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4" fontId="5" fillId="4" borderId="10" xfId="37" applyNumberFormat="1" applyFont="1" applyFill="1" applyBorder="1" applyAlignment="1" applyProtection="1">
      <alignment horizontal="left" vertical="center" wrapText="1"/>
      <protection locked="0"/>
    </xf>
    <xf numFmtId="3" fontId="26" fillId="0" borderId="10" xfId="39" applyNumberFormat="1" applyFont="1" applyBorder="1" applyAlignment="1" applyProtection="1">
      <alignment horizontal="right"/>
      <protection locked="0"/>
    </xf>
    <xf numFmtId="1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4" fontId="5" fillId="4" borderId="10" xfId="37" applyNumberFormat="1" applyFont="1" applyFill="1" applyBorder="1" applyAlignment="1" applyProtection="1">
      <alignment horizontal="center" vertical="center" wrapText="1"/>
      <protection locked="0"/>
    </xf>
    <xf numFmtId="4" fontId="5" fillId="4" borderId="10" xfId="37" applyNumberFormat="1" applyFont="1" applyFill="1" applyBorder="1" applyAlignment="1">
      <alignment horizontal="center" vertical="center" wrapText="1"/>
      <protection/>
    </xf>
    <xf numFmtId="4" fontId="5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1" fontId="5" fillId="0" borderId="10" xfId="37" applyNumberFormat="1" applyFont="1" applyBorder="1" applyAlignment="1">
      <alignment vertical="center" wrapText="1"/>
      <protection/>
    </xf>
    <xf numFmtId="4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4" fillId="0" borderId="0" xfId="37" applyFont="1">
      <alignment/>
      <protection/>
    </xf>
    <xf numFmtId="49" fontId="4" fillId="0" borderId="0" xfId="37" applyNumberFormat="1" applyFont="1">
      <alignment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7" fillId="0" borderId="0" xfId="40" applyNumberFormat="1" applyFont="1">
      <alignment/>
      <protection/>
    </xf>
    <xf numFmtId="0" fontId="12" fillId="0" borderId="19" xfId="38" applyFont="1" applyFill="1" applyBorder="1" applyAlignment="1" applyProtection="1">
      <alignment horizontal="right" vertical="center" wrapText="1"/>
      <protection/>
    </xf>
    <xf numFmtId="0" fontId="11" fillId="0" borderId="10" xfId="34" applyFont="1" applyBorder="1" applyAlignment="1" applyProtection="1">
      <alignment horizontal="left" vertical="center" wrapText="1"/>
      <protection locked="0"/>
    </xf>
    <xf numFmtId="1" fontId="75" fillId="4" borderId="10" xfId="36" applyNumberFormat="1" applyFont="1" applyFill="1" applyBorder="1" applyAlignment="1" applyProtection="1">
      <alignment horizontal="right" vertical="center" wrapText="1"/>
      <protection locked="0"/>
    </xf>
    <xf numFmtId="4" fontId="28" fillId="0" borderId="0" xfId="40" applyNumberFormat="1" applyFont="1" applyBorder="1" applyProtection="1">
      <alignment/>
      <protection/>
    </xf>
    <xf numFmtId="0" fontId="76" fillId="0" borderId="10" xfId="40" applyFont="1" applyBorder="1" applyAlignment="1" applyProtection="1">
      <alignment horizontal="right"/>
      <protection/>
    </xf>
    <xf numFmtId="0" fontId="76" fillId="0" borderId="10" xfId="40" applyFont="1" applyBorder="1" applyProtection="1">
      <alignment/>
      <protection/>
    </xf>
    <xf numFmtId="0" fontId="77" fillId="0" borderId="10" xfId="40" applyFont="1" applyBorder="1" applyProtection="1">
      <alignment/>
      <protection/>
    </xf>
    <xf numFmtId="4" fontId="77" fillId="0" borderId="10" xfId="40" applyNumberFormat="1" applyFont="1" applyBorder="1" applyProtection="1">
      <alignment/>
      <protection/>
    </xf>
    <xf numFmtId="1" fontId="77" fillId="0" borderId="10" xfId="40" applyNumberFormat="1" applyFont="1" applyBorder="1" applyProtection="1">
      <alignment/>
      <protection/>
    </xf>
    <xf numFmtId="1" fontId="76" fillId="0" borderId="10" xfId="40" applyNumberFormat="1" applyFont="1" applyBorder="1" applyProtection="1">
      <alignment/>
      <protection/>
    </xf>
    <xf numFmtId="0" fontId="78" fillId="0" borderId="0" xfId="40" applyFont="1">
      <alignment/>
      <protection/>
    </xf>
    <xf numFmtId="10" fontId="78" fillId="0" borderId="0" xfId="40" applyNumberFormat="1" applyFont="1">
      <alignment/>
      <protection/>
    </xf>
    <xf numFmtId="49" fontId="12" fillId="0" borderId="0" xfId="38" applyNumberFormat="1" applyFont="1" applyAlignment="1" applyProtection="1">
      <alignment/>
      <protection locked="0"/>
    </xf>
    <xf numFmtId="0" fontId="10" fillId="0" borderId="0" xfId="41" applyFont="1" applyAlignment="1" applyProtection="1">
      <alignment horizontal="left" vertical="top"/>
      <protection locked="0"/>
    </xf>
    <xf numFmtId="0" fontId="12" fillId="0" borderId="0" xfId="38" applyNumberFormat="1" applyFont="1" applyAlignment="1" applyProtection="1">
      <alignment/>
      <protection locked="0"/>
    </xf>
    <xf numFmtId="0" fontId="8" fillId="0" borderId="0" xfId="41" applyFont="1" applyBorder="1" applyAlignment="1" applyProtection="1">
      <alignment vertical="top"/>
      <protection locked="0"/>
    </xf>
    <xf numFmtId="0" fontId="12" fillId="0" borderId="0" xfId="41" applyFont="1" applyBorder="1" applyAlignment="1" applyProtection="1">
      <alignment vertical="top"/>
      <protection locked="0"/>
    </xf>
    <xf numFmtId="0" fontId="4" fillId="0" borderId="0" xfId="41" applyFont="1" applyBorder="1" applyAlignment="1" applyProtection="1">
      <alignment vertical="top"/>
      <protection locked="0"/>
    </xf>
    <xf numFmtId="0" fontId="12" fillId="0" borderId="0" xfId="38" applyFont="1" applyBorder="1" applyAlignment="1" applyProtection="1">
      <alignment vertical="justify"/>
      <protection locked="0"/>
    </xf>
    <xf numFmtId="14" fontId="12" fillId="0" borderId="0" xfId="38" applyNumberFormat="1" applyFont="1" applyBorder="1" applyAlignment="1" applyProtection="1">
      <alignment vertical="justify"/>
      <protection locked="0"/>
    </xf>
    <xf numFmtId="14" fontId="8" fillId="0" borderId="0" xfId="41" applyNumberFormat="1" applyFont="1" applyBorder="1" applyAlignment="1" applyProtection="1">
      <alignment vertical="top"/>
      <protection locked="0"/>
    </xf>
    <xf numFmtId="0" fontId="21" fillId="35" borderId="27" xfId="41" applyFont="1" applyFill="1" applyBorder="1" applyAlignment="1" applyProtection="1">
      <alignment vertical="top"/>
      <protection/>
    </xf>
    <xf numFmtId="0" fontId="12" fillId="0" borderId="0" xfId="38" applyNumberFormat="1" applyFont="1" applyAlignment="1" applyProtection="1">
      <alignment vertical="center"/>
      <protection locked="0"/>
    </xf>
    <xf numFmtId="0" fontId="26" fillId="0" borderId="0" xfId="41" applyFont="1" applyAlignment="1" applyProtection="1">
      <alignment vertical="top"/>
      <protection locked="0"/>
    </xf>
    <xf numFmtId="0" fontId="26" fillId="0" borderId="0" xfId="41" applyFont="1" applyAlignment="1" applyProtection="1">
      <alignment vertical="top" wrapText="1"/>
      <protection locked="0"/>
    </xf>
    <xf numFmtId="14" fontId="12" fillId="0" borderId="0" xfId="38" applyNumberFormat="1" applyFont="1" applyAlignment="1" applyProtection="1">
      <alignment vertical="center"/>
      <protection locked="0"/>
    </xf>
    <xf numFmtId="0" fontId="12" fillId="0" borderId="0" xfId="36" applyNumberFormat="1" applyFont="1" applyAlignment="1" applyProtection="1">
      <alignment vertical="center"/>
      <protection locked="0"/>
    </xf>
    <xf numFmtId="14" fontId="12" fillId="0" borderId="0" xfId="38" applyNumberFormat="1" applyFont="1" applyBorder="1" applyAlignment="1" applyProtection="1">
      <alignment vertical="center"/>
      <protection locked="0"/>
    </xf>
    <xf numFmtId="0" fontId="12" fillId="0" borderId="0" xfId="41" applyFont="1" applyBorder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center"/>
      <protection locked="0"/>
    </xf>
    <xf numFmtId="49" fontId="12" fillId="0" borderId="0" xfId="38" applyNumberFormat="1" applyFont="1" applyBorder="1" applyAlignment="1" applyProtection="1">
      <alignment vertical="center"/>
      <protection locked="0"/>
    </xf>
    <xf numFmtId="0" fontId="12" fillId="0" borderId="0" xfId="41" applyNumberFormat="1" applyFont="1" applyBorder="1" applyAlignment="1" applyProtection="1">
      <alignment vertical="center"/>
      <protection locked="0"/>
    </xf>
    <xf numFmtId="0" fontId="4" fillId="0" borderId="0" xfId="40" applyFont="1">
      <alignment/>
      <protection/>
    </xf>
    <xf numFmtId="0" fontId="8" fillId="0" borderId="0" xfId="41" applyFont="1" applyBorder="1" applyAlignment="1" applyProtection="1">
      <alignment vertical="center" wrapText="1"/>
      <protection locked="0"/>
    </xf>
    <xf numFmtId="0" fontId="12" fillId="0" borderId="0" xfId="41" applyFont="1" applyBorder="1" applyAlignment="1" applyProtection="1">
      <alignment horizontal="left" vertical="center"/>
      <protection/>
    </xf>
    <xf numFmtId="0" fontId="4" fillId="0" borderId="0" xfId="37" applyNumberFormat="1" applyFont="1" applyAlignment="1">
      <alignment horizontal="left"/>
      <protection/>
    </xf>
    <xf numFmtId="14" fontId="4" fillId="0" borderId="0" xfId="38" applyNumberFormat="1" applyFont="1" applyAlignment="1">
      <alignment vertical="center"/>
      <protection/>
    </xf>
    <xf numFmtId="185" fontId="12" fillId="0" borderId="10" xfId="42" applyNumberFormat="1" applyFont="1" applyFill="1" applyBorder="1" applyAlignment="1" applyProtection="1">
      <alignment wrapText="1"/>
      <protection/>
    </xf>
    <xf numFmtId="1" fontId="79" fillId="0" borderId="12" xfId="44" applyNumberFormat="1" applyFont="1" applyFill="1" applyBorder="1" applyAlignment="1" applyProtection="1">
      <alignment vertical="center"/>
      <protection locked="0"/>
    </xf>
    <xf numFmtId="3" fontId="4" fillId="0" borderId="10" xfId="44" applyNumberFormat="1" applyFont="1" applyBorder="1" applyAlignment="1" applyProtection="1">
      <alignment vertical="center"/>
      <protection/>
    </xf>
    <xf numFmtId="3" fontId="4" fillId="0" borderId="10" xfId="44" applyNumberFormat="1" applyFont="1" applyFill="1" applyBorder="1" applyAlignment="1" applyProtection="1">
      <alignment vertical="center"/>
      <protection/>
    </xf>
    <xf numFmtId="3" fontId="4" fillId="0" borderId="10" xfId="44" applyNumberFormat="1" applyFont="1" applyFill="1" applyBorder="1" applyAlignment="1" applyProtection="1">
      <alignment vertical="center"/>
      <protection locked="0"/>
    </xf>
    <xf numFmtId="1" fontId="4" fillId="0" borderId="10" xfId="44" applyNumberFormat="1" applyFont="1" applyFill="1" applyBorder="1" applyAlignment="1" applyProtection="1">
      <alignment vertical="center"/>
      <protection/>
    </xf>
    <xf numFmtId="1" fontId="12" fillId="0" borderId="10" xfId="35" applyNumberFormat="1" applyFont="1" applyBorder="1" applyAlignment="1" applyProtection="1">
      <alignment horizontal="right" vertical="center" wrapText="1"/>
      <protection/>
    </xf>
    <xf numFmtId="1" fontId="12" fillId="0" borderId="10" xfId="35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right" vertical="center" wrapText="1"/>
      <protection/>
    </xf>
    <xf numFmtId="1" fontId="12" fillId="0" borderId="10" xfId="36" applyNumberFormat="1" applyFont="1" applyBorder="1" applyAlignment="1" applyProtection="1">
      <alignment horizontal="right" vertical="center" wrapText="1"/>
      <protection/>
    </xf>
    <xf numFmtId="1" fontId="13" fillId="4" borderId="12" xfId="41" applyNumberFormat="1" applyFont="1" applyFill="1" applyBorder="1" applyAlignment="1" applyProtection="1">
      <alignment horizontal="right" vertical="top" wrapText="1"/>
      <protection locked="0"/>
    </xf>
    <xf numFmtId="3" fontId="4" fillId="0" borderId="10" xfId="37" applyNumberFormat="1" applyFont="1" applyBorder="1" applyAlignment="1">
      <alignment vertical="center" wrapText="1"/>
      <protection/>
    </xf>
    <xf numFmtId="4" fontId="4" fillId="0" borderId="10" xfId="37" applyNumberFormat="1" applyFont="1" applyBorder="1" applyAlignment="1">
      <alignment vertical="center" wrapText="1"/>
      <protection/>
    </xf>
    <xf numFmtId="0" fontId="4" fillId="0" borderId="10" xfId="37" applyFont="1" applyBorder="1" applyAlignment="1" applyProtection="1">
      <alignment horizontal="right" vertical="center" wrapText="1"/>
      <protection/>
    </xf>
    <xf numFmtId="3" fontId="4" fillId="0" borderId="10" xfId="37" applyNumberFormat="1" applyFont="1" applyBorder="1" applyAlignment="1" applyProtection="1">
      <alignment horizontal="right" vertical="center" wrapText="1"/>
      <protection/>
    </xf>
    <xf numFmtId="3" fontId="5" fillId="4" borderId="10" xfId="37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4" fillId="37" borderId="10" xfId="44" applyNumberFormat="1" applyFont="1" applyFill="1" applyBorder="1" applyAlignment="1" applyProtection="1">
      <alignment vertical="center"/>
      <protection locked="0"/>
    </xf>
    <xf numFmtId="1" fontId="5" fillId="37" borderId="10" xfId="44" applyNumberFormat="1" applyFont="1" applyFill="1" applyBorder="1" applyAlignment="1" applyProtection="1">
      <alignment vertical="center"/>
      <protection locked="0"/>
    </xf>
    <xf numFmtId="1" fontId="5" fillId="37" borderId="10" xfId="44" applyNumberFormat="1" applyFont="1" applyFill="1" applyBorder="1" applyAlignment="1" applyProtection="1">
      <alignment vertical="center"/>
      <protection/>
    </xf>
    <xf numFmtId="1" fontId="79" fillId="37" borderId="10" xfId="44" applyNumberFormat="1" applyFont="1" applyFill="1" applyBorder="1" applyAlignment="1" applyProtection="1">
      <alignment vertical="center"/>
      <protection locked="0"/>
    </xf>
    <xf numFmtId="0" fontId="5" fillId="0" borderId="0" xfId="42" applyFont="1" applyAlignment="1" applyProtection="1">
      <alignment horizontal="center" wrapText="1"/>
      <protection locked="0"/>
    </xf>
    <xf numFmtId="0" fontId="10" fillId="0" borderId="0" xfId="41" applyFont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center" vertical="top" wrapText="1"/>
      <protection locked="0"/>
    </xf>
    <xf numFmtId="0" fontId="12" fillId="0" borderId="32" xfId="41" applyFont="1" applyBorder="1" applyAlignment="1" applyProtection="1">
      <alignment horizontal="left" vertical="top" wrapText="1"/>
      <protection locked="0"/>
    </xf>
    <xf numFmtId="0" fontId="12" fillId="0" borderId="0" xfId="43" applyFont="1" applyBorder="1" applyAlignment="1" applyProtection="1">
      <alignment horizontal="left" wrapText="1"/>
      <protection/>
    </xf>
    <xf numFmtId="0" fontId="13" fillId="0" borderId="0" xfId="42" applyFont="1" applyFill="1" applyAlignment="1" applyProtection="1">
      <alignment horizontal="center" wrapText="1"/>
      <protection locked="0"/>
    </xf>
    <xf numFmtId="0" fontId="12" fillId="0" borderId="0" xfId="44" applyFont="1" applyAlignment="1">
      <alignment horizontal="center" wrapText="1"/>
      <protection/>
    </xf>
    <xf numFmtId="49" fontId="12" fillId="0" borderId="0" xfId="41" applyNumberFormat="1" applyFont="1" applyBorder="1" applyAlignment="1" applyProtection="1">
      <alignment horizontal="left" vertical="top" wrapText="1"/>
      <protection locked="0"/>
    </xf>
    <xf numFmtId="0" fontId="8" fillId="0" borderId="0" xfId="41" applyFont="1" applyBorder="1" applyAlignment="1" applyProtection="1">
      <alignment horizontal="left" vertical="top" wrapText="1"/>
      <protection locked="0"/>
    </xf>
    <xf numFmtId="0" fontId="12" fillId="0" borderId="0" xfId="44" applyFont="1" applyBorder="1" applyAlignment="1" applyProtection="1">
      <alignment horizontal="left" vertical="center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12" fillId="0" borderId="15" xfId="38" applyFont="1" applyBorder="1" applyAlignment="1" applyProtection="1">
      <alignment horizontal="center" vertical="center" wrapText="1"/>
      <protection/>
    </xf>
    <xf numFmtId="0" fontId="12" fillId="0" borderId="22" xfId="38" applyFont="1" applyBorder="1" applyAlignment="1" applyProtection="1">
      <alignment horizontal="center" vertical="center" wrapText="1"/>
      <protection/>
    </xf>
    <xf numFmtId="0" fontId="12" fillId="0" borderId="21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49" fontId="12" fillId="0" borderId="19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2" fillId="0" borderId="19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1" fontId="12" fillId="0" borderId="0" xfId="36" applyNumberFormat="1" applyFont="1" applyBorder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heet1_1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Изход" xfId="63"/>
    <cellStyle name="Изчисление" xfId="64"/>
    <cellStyle name="Контролна клетка" xfId="65"/>
    <cellStyle name="Лош" xfId="66"/>
    <cellStyle name="Неутрален" xfId="67"/>
    <cellStyle name="Обяснителен текст" xfId="68"/>
    <cellStyle name="Предупредителен текст" xfId="69"/>
    <cellStyle name="Followed Hyperlink" xfId="70"/>
    <cellStyle name="Percent" xfId="71"/>
    <cellStyle name="Свързана клетка" xfId="72"/>
    <cellStyle name="Сума" xfId="73"/>
    <cellStyle name="Hyperlink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ALBENA%20INVEST%20HOLDING\2013\OTCHETI%202013\KONSOL%2030.09.2013\AIH_KFN_KFO_%2030.09.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 СЧЕТОВОДЕН  БАЛАНС"/>
      <sheetName val="справка №2 ОТЧЕТ ЗА ДОХОДИТЕ"/>
      <sheetName val="справка №3-ОПП по прекия метод"/>
      <sheetName val="справка №4 ОСК"/>
    </sheetNames>
    <sheetDataSet>
      <sheetData sheetId="0">
        <row r="17">
          <cell r="H17">
            <v>5500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184"/>
  <sheetViews>
    <sheetView zoomScalePageLayoutView="0" workbookViewId="0" topLeftCell="A34">
      <selection activeCell="G68" sqref="G68"/>
    </sheetView>
  </sheetViews>
  <sheetFormatPr defaultColWidth="9.25390625" defaultRowHeight="12.75"/>
  <cols>
    <col min="1" max="1" width="51.00390625" style="92" customWidth="1"/>
    <col min="2" max="2" width="10.75390625" style="302" customWidth="1"/>
    <col min="3" max="4" width="16.75390625" style="92" customWidth="1"/>
    <col min="5" max="5" width="51.00390625" style="92" customWidth="1"/>
    <col min="6" max="6" width="10.75390625" style="302" customWidth="1"/>
    <col min="7" max="7" width="16.75390625" style="92" customWidth="1"/>
    <col min="8" max="8" width="16.75390625" style="96" customWidth="1"/>
    <col min="9" max="9" width="3.375" style="74" customWidth="1"/>
    <col min="10" max="16384" width="9.25390625" style="74" customWidth="1"/>
  </cols>
  <sheetData>
    <row r="1" spans="1:8" ht="15" customHeight="1">
      <c r="A1" s="656" t="s">
        <v>0</v>
      </c>
      <c r="B1" s="656"/>
      <c r="C1" s="656"/>
      <c r="D1" s="656"/>
      <c r="E1" s="656"/>
      <c r="F1" s="656"/>
      <c r="G1" s="656"/>
      <c r="H1" s="656"/>
    </row>
    <row r="2" spans="1:8" ht="15">
      <c r="A2" s="119"/>
      <c r="B2" s="290"/>
      <c r="C2" s="120"/>
      <c r="D2" s="120"/>
      <c r="E2" s="120"/>
      <c r="F2" s="288"/>
      <c r="G2" s="93"/>
      <c r="H2" s="94"/>
    </row>
    <row r="3" spans="1:8" ht="14.25" customHeight="1">
      <c r="A3" s="75" t="s">
        <v>519</v>
      </c>
      <c r="B3" s="611" t="s">
        <v>896</v>
      </c>
      <c r="C3" s="75"/>
      <c r="D3" s="75"/>
      <c r="E3" s="75"/>
      <c r="F3" s="609" t="s">
        <v>513</v>
      </c>
      <c r="G3" s="609"/>
      <c r="H3" s="94"/>
    </row>
    <row r="4" spans="1:8" ht="15" customHeight="1">
      <c r="A4" s="75" t="s">
        <v>521</v>
      </c>
      <c r="B4" s="611" t="s">
        <v>520</v>
      </c>
      <c r="C4" s="611"/>
      <c r="D4" s="121"/>
      <c r="E4" s="121"/>
      <c r="F4" s="655" t="s">
        <v>512</v>
      </c>
      <c r="G4" s="655"/>
      <c r="H4" s="94"/>
    </row>
    <row r="5" spans="1:8" ht="15.75" customHeight="1">
      <c r="A5" s="75" t="s">
        <v>522</v>
      </c>
      <c r="B5" s="616" t="s">
        <v>893</v>
      </c>
      <c r="C5" s="611"/>
      <c r="D5" s="122"/>
      <c r="E5" s="122"/>
      <c r="F5" s="288"/>
      <c r="G5" s="93"/>
      <c r="H5" s="122" t="s">
        <v>2</v>
      </c>
    </row>
    <row r="6" spans="1:8" ht="9" customHeight="1" thickBot="1">
      <c r="A6" s="75"/>
      <c r="B6" s="289"/>
      <c r="C6" s="121"/>
      <c r="D6" s="122"/>
      <c r="E6" s="122"/>
      <c r="F6" s="288"/>
      <c r="G6" s="93"/>
      <c r="H6" s="122"/>
    </row>
    <row r="7" spans="1:8" ht="28.5">
      <c r="A7" s="123" t="s">
        <v>3</v>
      </c>
      <c r="B7" s="124" t="s">
        <v>4</v>
      </c>
      <c r="C7" s="125" t="s">
        <v>5</v>
      </c>
      <c r="D7" s="125" t="s">
        <v>6</v>
      </c>
      <c r="E7" s="126" t="s">
        <v>7</v>
      </c>
      <c r="F7" s="124" t="s">
        <v>4</v>
      </c>
      <c r="G7" s="125" t="s">
        <v>8</v>
      </c>
      <c r="H7" s="127" t="s">
        <v>9</v>
      </c>
    </row>
    <row r="8" spans="1:8" ht="14.25">
      <c r="A8" s="128" t="s">
        <v>10</v>
      </c>
      <c r="B8" s="129" t="s">
        <v>11</v>
      </c>
      <c r="C8" s="129">
        <v>1</v>
      </c>
      <c r="D8" s="129">
        <v>2</v>
      </c>
      <c r="E8" s="130" t="s">
        <v>10</v>
      </c>
      <c r="F8" s="129" t="s">
        <v>11</v>
      </c>
      <c r="G8" s="129">
        <v>1</v>
      </c>
      <c r="H8" s="131">
        <v>2</v>
      </c>
    </row>
    <row r="9" spans="1:8" ht="15">
      <c r="A9" s="261" t="s">
        <v>12</v>
      </c>
      <c r="B9" s="291"/>
      <c r="C9" s="132"/>
      <c r="D9" s="133"/>
      <c r="E9" s="262" t="s">
        <v>13</v>
      </c>
      <c r="F9" s="304"/>
      <c r="G9" s="256"/>
      <c r="H9" s="256"/>
    </row>
    <row r="10" spans="1:8" ht="15">
      <c r="A10" s="258" t="s">
        <v>14</v>
      </c>
      <c r="B10" s="292"/>
      <c r="C10" s="132"/>
      <c r="D10" s="133"/>
      <c r="E10" s="259" t="s">
        <v>15</v>
      </c>
      <c r="F10" s="305"/>
      <c r="G10" s="256"/>
      <c r="H10" s="256"/>
    </row>
    <row r="11" spans="1:8" ht="15">
      <c r="A11" s="134" t="s">
        <v>16</v>
      </c>
      <c r="B11" s="293" t="s">
        <v>17</v>
      </c>
      <c r="C11" s="76">
        <v>6016</v>
      </c>
      <c r="D11" s="76">
        <v>6016</v>
      </c>
      <c r="E11" s="135" t="s">
        <v>18</v>
      </c>
      <c r="F11" s="306" t="s">
        <v>19</v>
      </c>
      <c r="G11" s="77">
        <v>5500</v>
      </c>
      <c r="H11" s="77">
        <v>5500</v>
      </c>
    </row>
    <row r="12" spans="1:8" ht="15">
      <c r="A12" s="617" t="s">
        <v>20</v>
      </c>
      <c r="B12" s="293" t="s">
        <v>21</v>
      </c>
      <c r="C12" s="76">
        <v>4682</v>
      </c>
      <c r="D12" s="76">
        <v>4721</v>
      </c>
      <c r="E12" s="135" t="s">
        <v>22</v>
      </c>
      <c r="F12" s="306" t="s">
        <v>23</v>
      </c>
      <c r="G12" s="78"/>
      <c r="H12" s="78"/>
    </row>
    <row r="13" spans="1:8" ht="15">
      <c r="A13" s="134" t="s">
        <v>24</v>
      </c>
      <c r="B13" s="293" t="s">
        <v>25</v>
      </c>
      <c r="C13" s="76">
        <v>360</v>
      </c>
      <c r="D13" s="76">
        <v>371</v>
      </c>
      <c r="E13" s="135" t="s">
        <v>26</v>
      </c>
      <c r="F13" s="306" t="s">
        <v>27</v>
      </c>
      <c r="G13" s="78"/>
      <c r="H13" s="78"/>
    </row>
    <row r="14" spans="1:8" ht="15">
      <c r="A14" s="134" t="s">
        <v>28</v>
      </c>
      <c r="B14" s="293" t="s">
        <v>29</v>
      </c>
      <c r="C14" s="76"/>
      <c r="D14" s="76"/>
      <c r="E14" s="136" t="s">
        <v>30</v>
      </c>
      <c r="F14" s="306" t="s">
        <v>31</v>
      </c>
      <c r="G14" s="202"/>
      <c r="H14" s="202"/>
    </row>
    <row r="15" spans="1:8" ht="15">
      <c r="A15" s="134" t="s">
        <v>32</v>
      </c>
      <c r="B15" s="293" t="s">
        <v>33</v>
      </c>
      <c r="C15" s="76">
        <v>5666</v>
      </c>
      <c r="D15" s="76">
        <v>5702</v>
      </c>
      <c r="E15" s="136" t="s">
        <v>34</v>
      </c>
      <c r="F15" s="306" t="s">
        <v>35</v>
      </c>
      <c r="G15" s="202"/>
      <c r="H15" s="202"/>
    </row>
    <row r="16" spans="1:8" ht="15">
      <c r="A16" s="134" t="s">
        <v>36</v>
      </c>
      <c r="B16" s="294" t="s">
        <v>37</v>
      </c>
      <c r="C16" s="76"/>
      <c r="D16" s="76"/>
      <c r="E16" s="136" t="s">
        <v>38</v>
      </c>
      <c r="F16" s="306" t="s">
        <v>39</v>
      </c>
      <c r="G16" s="202"/>
      <c r="H16" s="202"/>
    </row>
    <row r="17" spans="1:18" ht="25.5">
      <c r="A17" s="134" t="s">
        <v>40</v>
      </c>
      <c r="B17" s="293" t="s">
        <v>41</v>
      </c>
      <c r="C17" s="76">
        <v>359</v>
      </c>
      <c r="D17" s="76">
        <v>359</v>
      </c>
      <c r="E17" s="136" t="s">
        <v>42</v>
      </c>
      <c r="F17" s="307" t="s">
        <v>43</v>
      </c>
      <c r="G17" s="79">
        <f>G11+G14+G15+G16</f>
        <v>5500</v>
      </c>
      <c r="H17" s="79">
        <f>H11+H14+H15+H16</f>
        <v>5500</v>
      </c>
      <c r="I17" s="157"/>
      <c r="J17" s="157"/>
      <c r="K17" s="157"/>
      <c r="L17" s="157"/>
      <c r="M17" s="157"/>
      <c r="N17" s="157"/>
      <c r="O17" s="157"/>
      <c r="P17" s="157"/>
      <c r="Q17" s="157"/>
      <c r="R17" s="157"/>
    </row>
    <row r="18" spans="1:8" ht="15">
      <c r="A18" s="134" t="s">
        <v>44</v>
      </c>
      <c r="B18" s="293" t="s">
        <v>45</v>
      </c>
      <c r="C18" s="76">
        <v>102</v>
      </c>
      <c r="D18" s="76">
        <v>116</v>
      </c>
      <c r="E18" s="259" t="s">
        <v>46</v>
      </c>
      <c r="F18" s="308"/>
      <c r="G18" s="153"/>
      <c r="H18" s="153"/>
    </row>
    <row r="19" spans="1:15" ht="15">
      <c r="A19" s="134" t="s">
        <v>47</v>
      </c>
      <c r="B19" s="295" t="s">
        <v>48</v>
      </c>
      <c r="C19" s="80">
        <f>SUM(C11:C18)</f>
        <v>17185</v>
      </c>
      <c r="D19" s="80">
        <f>SUM(D11:D18)</f>
        <v>17285</v>
      </c>
      <c r="E19" s="135" t="s">
        <v>49</v>
      </c>
      <c r="F19" s="306" t="s">
        <v>50</v>
      </c>
      <c r="G19" s="77"/>
      <c r="H19" s="77"/>
      <c r="I19" s="157"/>
      <c r="J19" s="157"/>
      <c r="K19" s="157"/>
      <c r="L19" s="157"/>
      <c r="M19" s="157"/>
      <c r="N19" s="157"/>
      <c r="O19" s="157"/>
    </row>
    <row r="20" spans="1:8" ht="15">
      <c r="A20" s="258" t="s">
        <v>51</v>
      </c>
      <c r="B20" s="295" t="s">
        <v>52</v>
      </c>
      <c r="C20" s="76">
        <v>25790</v>
      </c>
      <c r="D20" s="76">
        <v>25790</v>
      </c>
      <c r="E20" s="135" t="s">
        <v>53</v>
      </c>
      <c r="F20" s="306" t="s">
        <v>54</v>
      </c>
      <c r="G20" s="77">
        <v>56546</v>
      </c>
      <c r="H20" s="77">
        <v>56546</v>
      </c>
    </row>
    <row r="21" spans="1:18" ht="15">
      <c r="A21" s="258" t="s">
        <v>55</v>
      </c>
      <c r="B21" s="296" t="s">
        <v>56</v>
      </c>
      <c r="C21" s="76"/>
      <c r="D21" s="76"/>
      <c r="E21" s="139" t="s">
        <v>57</v>
      </c>
      <c r="F21" s="306" t="s">
        <v>58</v>
      </c>
      <c r="G21" s="81">
        <f>SUM(G22:G24)</f>
        <v>21956</v>
      </c>
      <c r="H21" s="81">
        <f>SUM(H22:H24)</f>
        <v>21956</v>
      </c>
      <c r="I21" s="157"/>
      <c r="J21" s="157"/>
      <c r="K21" s="157"/>
      <c r="L21" s="157"/>
      <c r="M21" s="158"/>
      <c r="N21" s="157"/>
      <c r="O21" s="157"/>
      <c r="P21" s="157"/>
      <c r="Q21" s="157"/>
      <c r="R21" s="157"/>
    </row>
    <row r="22" spans="1:8" ht="15">
      <c r="A22" s="258" t="s">
        <v>59</v>
      </c>
      <c r="B22" s="293"/>
      <c r="C22" s="140"/>
      <c r="D22" s="80"/>
      <c r="E22" s="136" t="s">
        <v>60</v>
      </c>
      <c r="F22" s="306" t="s">
        <v>61</v>
      </c>
      <c r="G22" s="77">
        <v>550</v>
      </c>
      <c r="H22" s="77">
        <v>550</v>
      </c>
    </row>
    <row r="23" spans="1:13" ht="15">
      <c r="A23" s="134" t="s">
        <v>62</v>
      </c>
      <c r="B23" s="293" t="s">
        <v>63</v>
      </c>
      <c r="C23" s="76"/>
      <c r="D23" s="76"/>
      <c r="E23" s="141" t="s">
        <v>64</v>
      </c>
      <c r="F23" s="306" t="s">
        <v>65</v>
      </c>
      <c r="G23" s="77"/>
      <c r="H23" s="77"/>
      <c r="M23" s="82"/>
    </row>
    <row r="24" spans="1:8" ht="15">
      <c r="A24" s="134" t="s">
        <v>66</v>
      </c>
      <c r="B24" s="293" t="s">
        <v>67</v>
      </c>
      <c r="C24" s="76">
        <v>2</v>
      </c>
      <c r="D24" s="76">
        <v>2</v>
      </c>
      <c r="E24" s="135" t="s">
        <v>68</v>
      </c>
      <c r="F24" s="306" t="s">
        <v>69</v>
      </c>
      <c r="G24" s="77">
        <v>21406</v>
      </c>
      <c r="H24" s="77">
        <v>21406</v>
      </c>
    </row>
    <row r="25" spans="1:18" ht="15">
      <c r="A25" s="134" t="s">
        <v>70</v>
      </c>
      <c r="B25" s="293" t="s">
        <v>71</v>
      </c>
      <c r="C25" s="76"/>
      <c r="D25" s="76"/>
      <c r="E25" s="141" t="s">
        <v>72</v>
      </c>
      <c r="F25" s="307" t="s">
        <v>73</v>
      </c>
      <c r="G25" s="79">
        <f>G19+G20+G21</f>
        <v>78502</v>
      </c>
      <c r="H25" s="79">
        <f>H19+H20+H21</f>
        <v>78502</v>
      </c>
      <c r="I25" s="157"/>
      <c r="J25" s="157"/>
      <c r="K25" s="157"/>
      <c r="L25" s="157"/>
      <c r="M25" s="158"/>
      <c r="N25" s="157"/>
      <c r="O25" s="157"/>
      <c r="P25" s="157"/>
      <c r="Q25" s="157"/>
      <c r="R25" s="157"/>
    </row>
    <row r="26" spans="1:8" ht="15">
      <c r="A26" s="134" t="s">
        <v>74</v>
      </c>
      <c r="B26" s="293" t="s">
        <v>75</v>
      </c>
      <c r="C26" s="76"/>
      <c r="D26" s="76"/>
      <c r="E26" s="259" t="s">
        <v>76</v>
      </c>
      <c r="F26" s="309"/>
      <c r="G26" s="137"/>
      <c r="H26" s="138"/>
    </row>
    <row r="27" spans="1:18" ht="15">
      <c r="A27" s="134" t="s">
        <v>77</v>
      </c>
      <c r="B27" s="296" t="s">
        <v>78</v>
      </c>
      <c r="C27" s="80">
        <f>SUM(C23:C26)</f>
        <v>2</v>
      </c>
      <c r="D27" s="80">
        <f>SUM(D23:D26)</f>
        <v>2</v>
      </c>
      <c r="E27" s="141" t="s">
        <v>79</v>
      </c>
      <c r="F27" s="306" t="s">
        <v>80</v>
      </c>
      <c r="G27" s="79">
        <f>SUM(G28:G30)</f>
        <v>22954</v>
      </c>
      <c r="H27" s="79">
        <v>22465</v>
      </c>
      <c r="I27" s="157"/>
      <c r="J27" s="157"/>
      <c r="K27" s="157"/>
      <c r="L27" s="157"/>
      <c r="M27" s="158"/>
      <c r="N27" s="157"/>
      <c r="O27" s="157"/>
      <c r="P27" s="157"/>
      <c r="Q27" s="157"/>
      <c r="R27" s="157"/>
    </row>
    <row r="28" spans="1:8" ht="15">
      <c r="A28" s="134"/>
      <c r="B28" s="293"/>
      <c r="C28" s="140"/>
      <c r="D28" s="80"/>
      <c r="E28" s="135" t="s">
        <v>81</v>
      </c>
      <c r="F28" s="306" t="s">
        <v>82</v>
      </c>
      <c r="G28" s="77">
        <v>22954</v>
      </c>
      <c r="H28" s="77">
        <f>19419+296</f>
        <v>19715</v>
      </c>
    </row>
    <row r="29" spans="1:13" ht="15">
      <c r="A29" s="258" t="s">
        <v>83</v>
      </c>
      <c r="B29" s="293"/>
      <c r="C29" s="140"/>
      <c r="D29" s="80"/>
      <c r="E29" s="139" t="s">
        <v>84</v>
      </c>
      <c r="F29" s="306" t="s">
        <v>85</v>
      </c>
      <c r="G29" s="202"/>
      <c r="H29" s="202"/>
      <c r="M29" s="82"/>
    </row>
    <row r="30" spans="1:8" ht="15">
      <c r="A30" s="134" t="s">
        <v>86</v>
      </c>
      <c r="B30" s="293" t="s">
        <v>87</v>
      </c>
      <c r="C30" s="76"/>
      <c r="D30" s="76"/>
      <c r="E30" s="135" t="s">
        <v>88</v>
      </c>
      <c r="F30" s="306" t="s">
        <v>89</v>
      </c>
      <c r="G30" s="83"/>
      <c r="H30" s="83"/>
    </row>
    <row r="31" spans="1:13" ht="15">
      <c r="A31" s="134" t="s">
        <v>90</v>
      </c>
      <c r="B31" s="293" t="s">
        <v>91</v>
      </c>
      <c r="C31" s="203"/>
      <c r="D31" s="203"/>
      <c r="E31" s="141" t="s">
        <v>92</v>
      </c>
      <c r="F31" s="306" t="s">
        <v>93</v>
      </c>
      <c r="G31" s="77"/>
      <c r="H31" s="77">
        <v>489</v>
      </c>
      <c r="M31" s="82"/>
    </row>
    <row r="32" spans="1:15" ht="15">
      <c r="A32" s="134" t="s">
        <v>94</v>
      </c>
      <c r="B32" s="296" t="s">
        <v>95</v>
      </c>
      <c r="C32" s="80">
        <f>C30+C31</f>
        <v>0</v>
      </c>
      <c r="D32" s="80">
        <f>D30+D31</f>
        <v>0</v>
      </c>
      <c r="E32" s="136" t="s">
        <v>96</v>
      </c>
      <c r="F32" s="306" t="s">
        <v>97</v>
      </c>
      <c r="G32" s="202">
        <v>-114</v>
      </c>
      <c r="H32" s="202"/>
      <c r="I32" s="157"/>
      <c r="J32" s="157"/>
      <c r="K32" s="157"/>
      <c r="L32" s="157"/>
      <c r="M32" s="157"/>
      <c r="N32" s="157"/>
      <c r="O32" s="157"/>
    </row>
    <row r="33" spans="1:18" ht="15">
      <c r="A33" s="258" t="s">
        <v>98</v>
      </c>
      <c r="B33" s="294"/>
      <c r="C33" s="140"/>
      <c r="D33" s="80"/>
      <c r="E33" s="141" t="s">
        <v>99</v>
      </c>
      <c r="F33" s="307" t="s">
        <v>100</v>
      </c>
      <c r="G33" s="79">
        <f>G27+G31+G32</f>
        <v>22840</v>
      </c>
      <c r="H33" s="79">
        <f>H27+H31+H32</f>
        <v>22954</v>
      </c>
      <c r="I33" s="157"/>
      <c r="J33" s="157"/>
      <c r="K33" s="157"/>
      <c r="L33" s="157"/>
      <c r="M33" s="157"/>
      <c r="N33" s="157"/>
      <c r="O33" s="157"/>
      <c r="P33" s="157"/>
      <c r="Q33" s="157"/>
      <c r="R33" s="157"/>
    </row>
    <row r="34" spans="1:14" ht="25.5">
      <c r="A34" s="134" t="s">
        <v>101</v>
      </c>
      <c r="B34" s="294" t="s">
        <v>102</v>
      </c>
      <c r="C34" s="80">
        <f>SUM(C35:C38)</f>
        <v>4232</v>
      </c>
      <c r="D34" s="80">
        <f>SUM(D35:D38)</f>
        <v>4270</v>
      </c>
      <c r="E34" s="135"/>
      <c r="F34" s="310"/>
      <c r="G34" s="153"/>
      <c r="H34" s="153"/>
      <c r="I34" s="157"/>
      <c r="J34" s="157"/>
      <c r="K34" s="157"/>
      <c r="L34" s="157"/>
      <c r="M34" s="157"/>
      <c r="N34" s="157"/>
    </row>
    <row r="35" spans="1:8" ht="15">
      <c r="A35" s="134" t="s">
        <v>103</v>
      </c>
      <c r="B35" s="293" t="s">
        <v>104</v>
      </c>
      <c r="C35" s="76"/>
      <c r="D35" s="76"/>
      <c r="E35" s="144"/>
      <c r="F35" s="311"/>
      <c r="G35" s="153"/>
      <c r="H35" s="153"/>
    </row>
    <row r="36" spans="1:18" ht="15">
      <c r="A36" s="134" t="s">
        <v>105</v>
      </c>
      <c r="B36" s="293" t="s">
        <v>106</v>
      </c>
      <c r="C36" s="76"/>
      <c r="D36" s="76"/>
      <c r="E36" s="259" t="s">
        <v>107</v>
      </c>
      <c r="F36" s="310" t="s">
        <v>108</v>
      </c>
      <c r="G36" s="87">
        <f>G25+G17+G33</f>
        <v>106842</v>
      </c>
      <c r="H36" s="87">
        <f>H25+H17+H33</f>
        <v>106956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</row>
    <row r="37" spans="1:13" ht="15">
      <c r="A37" s="134" t="s">
        <v>109</v>
      </c>
      <c r="B37" s="293" t="s">
        <v>110</v>
      </c>
      <c r="C37" s="76">
        <v>4232</v>
      </c>
      <c r="D37" s="76">
        <v>4270</v>
      </c>
      <c r="E37" s="135"/>
      <c r="F37" s="312"/>
      <c r="G37" s="142"/>
      <c r="H37" s="143"/>
      <c r="M37" s="82"/>
    </row>
    <row r="38" spans="1:8" ht="15">
      <c r="A38" s="134" t="s">
        <v>111</v>
      </c>
      <c r="B38" s="293" t="s">
        <v>112</v>
      </c>
      <c r="C38" s="257"/>
      <c r="D38" s="257"/>
      <c r="E38" s="147"/>
      <c r="F38" s="313"/>
      <c r="G38" s="145"/>
      <c r="H38" s="146"/>
    </row>
    <row r="39" spans="1:15" ht="15">
      <c r="A39" s="134" t="s">
        <v>113</v>
      </c>
      <c r="B39" s="297" t="s">
        <v>114</v>
      </c>
      <c r="C39" s="84">
        <f>C40+C41+C43</f>
        <v>171</v>
      </c>
      <c r="D39" s="84">
        <f>D40+D41+D43</f>
        <v>221</v>
      </c>
      <c r="E39" s="260" t="s">
        <v>115</v>
      </c>
      <c r="F39" s="310" t="s">
        <v>116</v>
      </c>
      <c r="G39" s="265">
        <v>1994</v>
      </c>
      <c r="H39" s="265">
        <v>2040</v>
      </c>
      <c r="I39" s="157"/>
      <c r="J39" s="157"/>
      <c r="K39" s="157"/>
      <c r="L39" s="157"/>
      <c r="M39" s="158"/>
      <c r="N39" s="157"/>
      <c r="O39" s="157"/>
    </row>
    <row r="40" spans="1:8" ht="15">
      <c r="A40" s="134" t="s">
        <v>117</v>
      </c>
      <c r="B40" s="297" t="s">
        <v>118</v>
      </c>
      <c r="C40" s="76">
        <v>171</v>
      </c>
      <c r="D40" s="76">
        <v>221</v>
      </c>
      <c r="E40" s="136"/>
      <c r="F40" s="314"/>
      <c r="G40" s="153"/>
      <c r="H40" s="153"/>
    </row>
    <row r="41" spans="1:8" ht="15">
      <c r="A41" s="134" t="s">
        <v>119</v>
      </c>
      <c r="B41" s="297" t="s">
        <v>120</v>
      </c>
      <c r="C41" s="76">
        <v>0</v>
      </c>
      <c r="D41" s="76">
        <v>0</v>
      </c>
      <c r="E41" s="260" t="s">
        <v>121</v>
      </c>
      <c r="F41" s="311"/>
      <c r="G41" s="153"/>
      <c r="H41" s="153"/>
    </row>
    <row r="42" spans="1:8" ht="15">
      <c r="A42" s="134" t="s">
        <v>122</v>
      </c>
      <c r="B42" s="297" t="s">
        <v>123</v>
      </c>
      <c r="C42" s="85">
        <v>0</v>
      </c>
      <c r="D42" s="85">
        <v>0</v>
      </c>
      <c r="E42" s="259" t="s">
        <v>124</v>
      </c>
      <c r="F42" s="311"/>
      <c r="G42" s="153"/>
      <c r="H42" s="153"/>
    </row>
    <row r="43" spans="1:13" ht="15">
      <c r="A43" s="134" t="s">
        <v>125</v>
      </c>
      <c r="B43" s="297" t="s">
        <v>126</v>
      </c>
      <c r="C43" s="76"/>
      <c r="D43" s="76"/>
      <c r="E43" s="136" t="s">
        <v>127</v>
      </c>
      <c r="F43" s="306" t="s">
        <v>128</v>
      </c>
      <c r="G43" s="77"/>
      <c r="H43" s="77"/>
      <c r="M43" s="82"/>
    </row>
    <row r="44" spans="1:8" ht="15">
      <c r="A44" s="134" t="s">
        <v>129</v>
      </c>
      <c r="B44" s="297" t="s">
        <v>130</v>
      </c>
      <c r="C44" s="76">
        <v>53231</v>
      </c>
      <c r="D44" s="76">
        <v>53231</v>
      </c>
      <c r="E44" s="148" t="s">
        <v>131</v>
      </c>
      <c r="F44" s="306" t="s">
        <v>132</v>
      </c>
      <c r="G44" s="77"/>
      <c r="H44" s="77"/>
    </row>
    <row r="45" spans="1:15" ht="15">
      <c r="A45" s="134" t="s">
        <v>133</v>
      </c>
      <c r="B45" s="295" t="s">
        <v>134</v>
      </c>
      <c r="C45" s="80">
        <f>C34+C39+C44</f>
        <v>57634</v>
      </c>
      <c r="D45" s="80">
        <f>D34+D39+D44</f>
        <v>57722</v>
      </c>
      <c r="E45" s="139" t="s">
        <v>135</v>
      </c>
      <c r="F45" s="306" t="s">
        <v>136</v>
      </c>
      <c r="G45" s="77"/>
      <c r="H45" s="77"/>
      <c r="I45" s="157"/>
      <c r="J45" s="157"/>
      <c r="K45" s="157"/>
      <c r="L45" s="157"/>
      <c r="M45" s="158"/>
      <c r="N45" s="157"/>
      <c r="O45" s="157"/>
    </row>
    <row r="46" spans="1:8" ht="15">
      <c r="A46" s="258" t="s">
        <v>137</v>
      </c>
      <c r="B46" s="293"/>
      <c r="C46" s="140"/>
      <c r="D46" s="80"/>
      <c r="E46" s="135" t="s">
        <v>138</v>
      </c>
      <c r="F46" s="306" t="s">
        <v>139</v>
      </c>
      <c r="G46" s="77"/>
      <c r="H46" s="77"/>
    </row>
    <row r="47" spans="1:13" ht="15">
      <c r="A47" s="134" t="s">
        <v>140</v>
      </c>
      <c r="B47" s="293" t="s">
        <v>141</v>
      </c>
      <c r="C47" s="76">
        <v>7948</v>
      </c>
      <c r="D47" s="76">
        <v>7948</v>
      </c>
      <c r="E47" s="139" t="s">
        <v>142</v>
      </c>
      <c r="F47" s="306" t="s">
        <v>143</v>
      </c>
      <c r="G47" s="77"/>
      <c r="H47" s="77"/>
      <c r="M47" s="82"/>
    </row>
    <row r="48" spans="1:8" ht="15">
      <c r="A48" s="134" t="s">
        <v>144</v>
      </c>
      <c r="B48" s="294" t="s">
        <v>145</v>
      </c>
      <c r="C48" s="76"/>
      <c r="D48" s="76"/>
      <c r="E48" s="135" t="s">
        <v>146</v>
      </c>
      <c r="F48" s="306" t="s">
        <v>147</v>
      </c>
      <c r="G48" s="77">
        <v>14</v>
      </c>
      <c r="H48" s="77">
        <v>14</v>
      </c>
    </row>
    <row r="49" spans="1:18" ht="15">
      <c r="A49" s="134" t="s">
        <v>148</v>
      </c>
      <c r="B49" s="293" t="s">
        <v>149</v>
      </c>
      <c r="C49" s="76"/>
      <c r="D49" s="76"/>
      <c r="E49" s="139" t="s">
        <v>47</v>
      </c>
      <c r="F49" s="307" t="s">
        <v>150</v>
      </c>
      <c r="G49" s="79">
        <f>SUM(G43:G48)</f>
        <v>14</v>
      </c>
      <c r="H49" s="79">
        <f>SUM(H43:H48)</f>
        <v>14</v>
      </c>
      <c r="I49" s="157"/>
      <c r="J49" s="157"/>
      <c r="K49" s="157"/>
      <c r="L49" s="157"/>
      <c r="M49" s="157"/>
      <c r="N49" s="157"/>
      <c r="O49" s="157"/>
      <c r="P49" s="157"/>
      <c r="Q49" s="157"/>
      <c r="R49" s="157"/>
    </row>
    <row r="50" spans="1:8" ht="15">
      <c r="A50" s="134" t="s">
        <v>74</v>
      </c>
      <c r="B50" s="293" t="s">
        <v>151</v>
      </c>
      <c r="C50" s="76"/>
      <c r="D50" s="76"/>
      <c r="E50" s="135"/>
      <c r="F50" s="306"/>
      <c r="G50" s="140"/>
      <c r="H50" s="79"/>
    </row>
    <row r="51" spans="1:15" ht="15">
      <c r="A51" s="134" t="s">
        <v>152</v>
      </c>
      <c r="B51" s="295" t="s">
        <v>153</v>
      </c>
      <c r="C51" s="80">
        <f>SUM(C47:C50)</f>
        <v>7948</v>
      </c>
      <c r="D51" s="80">
        <f>SUM(D47:D50)</f>
        <v>7948</v>
      </c>
      <c r="E51" s="260" t="s">
        <v>154</v>
      </c>
      <c r="F51" s="307" t="s">
        <v>155</v>
      </c>
      <c r="G51" s="77"/>
      <c r="H51" s="77"/>
      <c r="I51" s="157"/>
      <c r="J51" s="157"/>
      <c r="K51" s="157"/>
      <c r="L51" s="157"/>
      <c r="M51" s="157"/>
      <c r="N51" s="157"/>
      <c r="O51" s="157"/>
    </row>
    <row r="52" spans="1:8" ht="15">
      <c r="A52" s="134" t="s">
        <v>156</v>
      </c>
      <c r="B52" s="295"/>
      <c r="C52" s="140"/>
      <c r="D52" s="80"/>
      <c r="E52" s="259" t="s">
        <v>157</v>
      </c>
      <c r="F52" s="307" t="s">
        <v>158</v>
      </c>
      <c r="G52" s="77"/>
      <c r="H52" s="77"/>
    </row>
    <row r="53" spans="1:8" ht="15">
      <c r="A53" s="258" t="s">
        <v>159</v>
      </c>
      <c r="B53" s="295" t="s">
        <v>160</v>
      </c>
      <c r="C53" s="76"/>
      <c r="D53" s="76"/>
      <c r="E53" s="259" t="s">
        <v>161</v>
      </c>
      <c r="F53" s="307" t="s">
        <v>162</v>
      </c>
      <c r="G53" s="77">
        <v>1479</v>
      </c>
      <c r="H53" s="77">
        <v>1479</v>
      </c>
    </row>
    <row r="54" spans="1:8" ht="15">
      <c r="A54" s="258" t="s">
        <v>163</v>
      </c>
      <c r="B54" s="295" t="s">
        <v>164</v>
      </c>
      <c r="C54" s="76">
        <v>304</v>
      </c>
      <c r="D54" s="76">
        <v>304</v>
      </c>
      <c r="E54" s="259" t="s">
        <v>165</v>
      </c>
      <c r="F54" s="307" t="s">
        <v>166</v>
      </c>
      <c r="G54" s="77"/>
      <c r="H54" s="77"/>
    </row>
    <row r="55" spans="1:18" ht="25.5">
      <c r="A55" s="263" t="s">
        <v>167</v>
      </c>
      <c r="B55" s="298" t="s">
        <v>168</v>
      </c>
      <c r="C55" s="264">
        <f>C19+C20+C21+C27+C32+C45+C51+C53+C54</f>
        <v>108863</v>
      </c>
      <c r="D55" s="264">
        <f>D19+D20+D21+D27+D32+D45+D51+D53+D54</f>
        <v>109051</v>
      </c>
      <c r="E55" s="259" t="s">
        <v>169</v>
      </c>
      <c r="F55" s="310" t="s">
        <v>170</v>
      </c>
      <c r="G55" s="87">
        <f>G49+G51+G52+G53+G54</f>
        <v>1493</v>
      </c>
      <c r="H55" s="87">
        <f>H49+H51+H52+H53+H54</f>
        <v>1493</v>
      </c>
      <c r="I55" s="157"/>
      <c r="J55" s="157"/>
      <c r="K55" s="157"/>
      <c r="L55" s="157"/>
      <c r="M55" s="158"/>
      <c r="N55" s="157"/>
      <c r="O55" s="157"/>
      <c r="P55" s="157"/>
      <c r="Q55" s="157"/>
      <c r="R55" s="157"/>
    </row>
    <row r="56" spans="1:8" ht="15">
      <c r="A56" s="258" t="s">
        <v>171</v>
      </c>
      <c r="B56" s="294"/>
      <c r="C56" s="140"/>
      <c r="D56" s="80"/>
      <c r="E56" s="135"/>
      <c r="F56" s="314"/>
      <c r="G56" s="140"/>
      <c r="H56" s="79"/>
    </row>
    <row r="57" spans="1:13" ht="15">
      <c r="A57" s="258" t="s">
        <v>172</v>
      </c>
      <c r="B57" s="293"/>
      <c r="C57" s="140"/>
      <c r="D57" s="80"/>
      <c r="E57" s="259" t="s">
        <v>173</v>
      </c>
      <c r="F57" s="314"/>
      <c r="G57" s="140"/>
      <c r="H57" s="79"/>
      <c r="M57" s="82"/>
    </row>
    <row r="58" spans="1:8" ht="15">
      <c r="A58" s="134" t="s">
        <v>174</v>
      </c>
      <c r="B58" s="293" t="s">
        <v>175</v>
      </c>
      <c r="C58" s="76">
        <v>223</v>
      </c>
      <c r="D58" s="76">
        <v>203</v>
      </c>
      <c r="E58" s="259" t="s">
        <v>124</v>
      </c>
      <c r="F58" s="315"/>
      <c r="G58" s="140"/>
      <c r="H58" s="79"/>
    </row>
    <row r="59" spans="1:13" ht="25.5">
      <c r="A59" s="134" t="s">
        <v>176</v>
      </c>
      <c r="B59" s="293" t="s">
        <v>177</v>
      </c>
      <c r="C59" s="76"/>
      <c r="D59" s="76"/>
      <c r="E59" s="139" t="s">
        <v>178</v>
      </c>
      <c r="F59" s="306" t="s">
        <v>179</v>
      </c>
      <c r="G59" s="77">
        <v>202</v>
      </c>
      <c r="H59" s="77">
        <v>205</v>
      </c>
      <c r="M59" s="82"/>
    </row>
    <row r="60" spans="1:8" ht="15">
      <c r="A60" s="134" t="s">
        <v>180</v>
      </c>
      <c r="B60" s="293" t="s">
        <v>181</v>
      </c>
      <c r="C60" s="76">
        <v>95</v>
      </c>
      <c r="D60" s="76">
        <v>96</v>
      </c>
      <c r="E60" s="135" t="s">
        <v>182</v>
      </c>
      <c r="F60" s="306" t="s">
        <v>183</v>
      </c>
      <c r="G60" s="77"/>
      <c r="H60" s="77"/>
    </row>
    <row r="61" spans="1:18" ht="15">
      <c r="A61" s="134" t="s">
        <v>184</v>
      </c>
      <c r="B61" s="294" t="s">
        <v>185</v>
      </c>
      <c r="C61" s="76"/>
      <c r="D61" s="76"/>
      <c r="E61" s="136" t="s">
        <v>186</v>
      </c>
      <c r="F61" s="315" t="s">
        <v>187</v>
      </c>
      <c r="G61" s="79">
        <f>SUM(G62:G68)</f>
        <v>359</v>
      </c>
      <c r="H61" s="79">
        <f>SUM(H62:H68)</f>
        <v>331</v>
      </c>
      <c r="I61" s="157"/>
      <c r="J61" s="157"/>
      <c r="K61" s="157"/>
      <c r="L61" s="157"/>
      <c r="M61" s="158"/>
      <c r="N61" s="157"/>
      <c r="O61" s="157"/>
      <c r="P61" s="157"/>
      <c r="Q61" s="157"/>
      <c r="R61" s="157"/>
    </row>
    <row r="62" spans="1:8" ht="15">
      <c r="A62" s="134" t="s">
        <v>188</v>
      </c>
      <c r="B62" s="294" t="s">
        <v>189</v>
      </c>
      <c r="C62" s="76"/>
      <c r="D62" s="76"/>
      <c r="E62" s="136" t="s">
        <v>190</v>
      </c>
      <c r="F62" s="306" t="s">
        <v>191</v>
      </c>
      <c r="G62" s="77">
        <v>4</v>
      </c>
      <c r="H62" s="77">
        <v>3</v>
      </c>
    </row>
    <row r="63" spans="1:13" ht="15">
      <c r="A63" s="134" t="s">
        <v>192</v>
      </c>
      <c r="B63" s="293" t="s">
        <v>193</v>
      </c>
      <c r="C63" s="76"/>
      <c r="D63" s="76"/>
      <c r="E63" s="135" t="s">
        <v>194</v>
      </c>
      <c r="F63" s="306" t="s">
        <v>195</v>
      </c>
      <c r="G63" s="77"/>
      <c r="H63" s="77"/>
      <c r="M63" s="82"/>
    </row>
    <row r="64" spans="1:15" ht="15">
      <c r="A64" s="134" t="s">
        <v>47</v>
      </c>
      <c r="B64" s="295" t="s">
        <v>196</v>
      </c>
      <c r="C64" s="80">
        <f>SUM(C58:C63)</f>
        <v>318</v>
      </c>
      <c r="D64" s="80">
        <f>SUM(D58:D63)</f>
        <v>299</v>
      </c>
      <c r="E64" s="135" t="s">
        <v>197</v>
      </c>
      <c r="F64" s="306" t="s">
        <v>198</v>
      </c>
      <c r="G64" s="77">
        <v>67</v>
      </c>
      <c r="H64" s="77">
        <v>59</v>
      </c>
      <c r="I64" s="157"/>
      <c r="J64" s="157"/>
      <c r="K64" s="157"/>
      <c r="L64" s="157"/>
      <c r="M64" s="157"/>
      <c r="N64" s="157"/>
      <c r="O64" s="157"/>
    </row>
    <row r="65" spans="1:8" ht="15">
      <c r="A65" s="134"/>
      <c r="B65" s="295"/>
      <c r="C65" s="140"/>
      <c r="D65" s="80"/>
      <c r="E65" s="135" t="s">
        <v>199</v>
      </c>
      <c r="F65" s="306" t="s">
        <v>200</v>
      </c>
      <c r="G65" s="77">
        <v>79</v>
      </c>
      <c r="H65" s="77">
        <v>96</v>
      </c>
    </row>
    <row r="66" spans="1:8" ht="15">
      <c r="A66" s="258" t="s">
        <v>201</v>
      </c>
      <c r="B66" s="293"/>
      <c r="C66" s="140"/>
      <c r="D66" s="80"/>
      <c r="E66" s="135" t="s">
        <v>202</v>
      </c>
      <c r="F66" s="306" t="s">
        <v>203</v>
      </c>
      <c r="G66" s="77">
        <v>84</v>
      </c>
      <c r="H66" s="77">
        <v>91</v>
      </c>
    </row>
    <row r="67" spans="1:8" ht="15">
      <c r="A67" s="134" t="s">
        <v>204</v>
      </c>
      <c r="B67" s="293" t="s">
        <v>205</v>
      </c>
      <c r="C67" s="76">
        <f>298+90</f>
        <v>388</v>
      </c>
      <c r="D67" s="76">
        <v>1535</v>
      </c>
      <c r="E67" s="135" t="s">
        <v>206</v>
      </c>
      <c r="F67" s="306" t="s">
        <v>207</v>
      </c>
      <c r="G67" s="77">
        <v>21</v>
      </c>
      <c r="H67" s="77">
        <v>27</v>
      </c>
    </row>
    <row r="68" spans="1:8" ht="15">
      <c r="A68" s="134" t="s">
        <v>208</v>
      </c>
      <c r="B68" s="293" t="s">
        <v>209</v>
      </c>
      <c r="C68" s="76">
        <v>338</v>
      </c>
      <c r="D68" s="76">
        <v>330</v>
      </c>
      <c r="E68" s="135" t="s">
        <v>210</v>
      </c>
      <c r="F68" s="306" t="s">
        <v>211</v>
      </c>
      <c r="G68" s="77">
        <v>104</v>
      </c>
      <c r="H68" s="77">
        <v>55</v>
      </c>
    </row>
    <row r="69" spans="1:8" ht="15">
      <c r="A69" s="134" t="s">
        <v>212</v>
      </c>
      <c r="B69" s="293" t="s">
        <v>213</v>
      </c>
      <c r="C69" s="76">
        <v>22</v>
      </c>
      <c r="D69" s="76">
        <v>6</v>
      </c>
      <c r="E69" s="139" t="s">
        <v>74</v>
      </c>
      <c r="F69" s="306" t="s">
        <v>214</v>
      </c>
      <c r="G69" s="77">
        <v>2469</v>
      </c>
      <c r="H69" s="77">
        <v>2456</v>
      </c>
    </row>
    <row r="70" spans="1:8" ht="15">
      <c r="A70" s="134" t="s">
        <v>215</v>
      </c>
      <c r="B70" s="293" t="s">
        <v>216</v>
      </c>
      <c r="C70" s="76"/>
      <c r="D70" s="76"/>
      <c r="E70" s="135" t="s">
        <v>217</v>
      </c>
      <c r="F70" s="306" t="s">
        <v>218</v>
      </c>
      <c r="G70" s="77"/>
      <c r="H70" s="77"/>
    </row>
    <row r="71" spans="1:18" ht="15">
      <c r="A71" s="134" t="s">
        <v>219</v>
      </c>
      <c r="B71" s="293" t="s">
        <v>220</v>
      </c>
      <c r="C71" s="76">
        <v>189</v>
      </c>
      <c r="D71" s="76">
        <v>190</v>
      </c>
      <c r="E71" s="141" t="s">
        <v>42</v>
      </c>
      <c r="F71" s="316" t="s">
        <v>221</v>
      </c>
      <c r="G71" s="86">
        <f>G59+G60+G61+G69+G70</f>
        <v>3030</v>
      </c>
      <c r="H71" s="86">
        <f>H59+H60+H61+H69+H70</f>
        <v>2992</v>
      </c>
      <c r="I71" s="157"/>
      <c r="J71" s="157"/>
      <c r="K71" s="157"/>
      <c r="L71" s="157"/>
      <c r="M71" s="157"/>
      <c r="N71" s="157"/>
      <c r="O71" s="157"/>
      <c r="P71" s="157"/>
      <c r="Q71" s="157"/>
      <c r="R71" s="157"/>
    </row>
    <row r="72" spans="1:8" ht="15">
      <c r="A72" s="134" t="s">
        <v>222</v>
      </c>
      <c r="B72" s="293" t="s">
        <v>223</v>
      </c>
      <c r="C72" s="76">
        <v>9</v>
      </c>
      <c r="D72" s="76">
        <v>7</v>
      </c>
      <c r="E72" s="136"/>
      <c r="F72" s="317"/>
      <c r="G72" s="149"/>
      <c r="H72" s="150"/>
    </row>
    <row r="73" spans="1:8" ht="15">
      <c r="A73" s="134" t="s">
        <v>224</v>
      </c>
      <c r="B73" s="293" t="s">
        <v>225</v>
      </c>
      <c r="C73" s="76"/>
      <c r="D73" s="76"/>
      <c r="E73" s="88"/>
      <c r="F73" s="318"/>
      <c r="G73" s="151"/>
      <c r="H73" s="152"/>
    </row>
    <row r="74" spans="1:8" ht="15">
      <c r="A74" s="134" t="s">
        <v>226</v>
      </c>
      <c r="B74" s="293" t="s">
        <v>227</v>
      </c>
      <c r="C74" s="76">
        <v>252</v>
      </c>
      <c r="D74" s="76">
        <v>183</v>
      </c>
      <c r="E74" s="259" t="s">
        <v>228</v>
      </c>
      <c r="F74" s="319" t="s">
        <v>229</v>
      </c>
      <c r="G74" s="77"/>
      <c r="H74" s="77"/>
    </row>
    <row r="75" spans="1:15" ht="15">
      <c r="A75" s="134" t="s">
        <v>72</v>
      </c>
      <c r="B75" s="295" t="s">
        <v>230</v>
      </c>
      <c r="C75" s="80">
        <f>SUM(C67:C74)</f>
        <v>1198</v>
      </c>
      <c r="D75" s="80">
        <f>SUM(D67:D74)</f>
        <v>2251</v>
      </c>
      <c r="E75" s="260" t="s">
        <v>157</v>
      </c>
      <c r="F75" s="307" t="s">
        <v>231</v>
      </c>
      <c r="G75" s="77"/>
      <c r="H75" s="77"/>
      <c r="I75" s="157"/>
      <c r="J75" s="157"/>
      <c r="K75" s="157"/>
      <c r="L75" s="157"/>
      <c r="M75" s="157"/>
      <c r="N75" s="157"/>
      <c r="O75" s="157"/>
    </row>
    <row r="76" spans="1:8" ht="15">
      <c r="A76" s="134"/>
      <c r="B76" s="293"/>
      <c r="C76" s="140"/>
      <c r="D76" s="80"/>
      <c r="E76" s="259" t="s">
        <v>232</v>
      </c>
      <c r="F76" s="307" t="s">
        <v>233</v>
      </c>
      <c r="G76" s="77"/>
      <c r="H76" s="77"/>
    </row>
    <row r="77" spans="1:13" ht="15">
      <c r="A77" s="258" t="s">
        <v>234</v>
      </c>
      <c r="B77" s="293"/>
      <c r="C77" s="140"/>
      <c r="D77" s="80"/>
      <c r="E77" s="135"/>
      <c r="F77" s="320"/>
      <c r="G77" s="153"/>
      <c r="H77" s="154"/>
      <c r="M77" s="82"/>
    </row>
    <row r="78" spans="1:14" ht="15">
      <c r="A78" s="134" t="s">
        <v>235</v>
      </c>
      <c r="B78" s="293" t="s">
        <v>236</v>
      </c>
      <c r="C78" s="80">
        <f>SUM(C79:C81)</f>
        <v>160</v>
      </c>
      <c r="D78" s="80">
        <f>SUM(D79:D81)</f>
        <v>160</v>
      </c>
      <c r="E78" s="135"/>
      <c r="F78" s="311"/>
      <c r="G78" s="153"/>
      <c r="H78" s="154"/>
      <c r="I78" s="157"/>
      <c r="J78" s="157"/>
      <c r="K78" s="157"/>
      <c r="L78" s="157"/>
      <c r="M78" s="157"/>
      <c r="N78" s="157"/>
    </row>
    <row r="79" spans="1:18" ht="15">
      <c r="A79" s="134" t="s">
        <v>237</v>
      </c>
      <c r="B79" s="293" t="s">
        <v>238</v>
      </c>
      <c r="C79" s="76">
        <v>58</v>
      </c>
      <c r="D79" s="76">
        <v>58</v>
      </c>
      <c r="E79" s="139" t="s">
        <v>239</v>
      </c>
      <c r="F79" s="310" t="s">
        <v>240</v>
      </c>
      <c r="G79" s="87">
        <f>G71+G74+G75+G76</f>
        <v>3030</v>
      </c>
      <c r="H79" s="87">
        <f>H71+H74+H75+H76</f>
        <v>2992</v>
      </c>
      <c r="I79" s="157"/>
      <c r="J79" s="157"/>
      <c r="K79" s="157"/>
      <c r="L79" s="157"/>
      <c r="M79" s="157"/>
      <c r="N79" s="157"/>
      <c r="O79" s="157"/>
      <c r="P79" s="157"/>
      <c r="Q79" s="157"/>
      <c r="R79" s="157"/>
    </row>
    <row r="80" spans="1:8" ht="15">
      <c r="A80" s="134" t="s">
        <v>241</v>
      </c>
      <c r="B80" s="293" t="s">
        <v>242</v>
      </c>
      <c r="C80" s="76"/>
      <c r="D80" s="76"/>
      <c r="E80" s="135"/>
      <c r="F80" s="321"/>
      <c r="G80" s="155"/>
      <c r="H80" s="156"/>
    </row>
    <row r="81" spans="1:8" ht="15">
      <c r="A81" s="134" t="s">
        <v>243</v>
      </c>
      <c r="B81" s="293" t="s">
        <v>244</v>
      </c>
      <c r="C81" s="76">
        <v>102</v>
      </c>
      <c r="D81" s="76">
        <v>102</v>
      </c>
      <c r="E81" s="88"/>
      <c r="F81" s="322"/>
      <c r="G81" s="155"/>
      <c r="H81" s="156"/>
    </row>
    <row r="82" spans="1:8" ht="15">
      <c r="A82" s="134" t="s">
        <v>245</v>
      </c>
      <c r="B82" s="293" t="s">
        <v>246</v>
      </c>
      <c r="C82" s="76"/>
      <c r="D82" s="76"/>
      <c r="E82" s="147"/>
      <c r="F82" s="322"/>
      <c r="G82" s="155"/>
      <c r="H82" s="156"/>
    </row>
    <row r="83" spans="1:8" ht="15">
      <c r="A83" s="134" t="s">
        <v>129</v>
      </c>
      <c r="B83" s="293" t="s">
        <v>247</v>
      </c>
      <c r="C83" s="76">
        <v>196</v>
      </c>
      <c r="D83" s="76">
        <v>339</v>
      </c>
      <c r="E83" s="88"/>
      <c r="F83" s="322"/>
      <c r="G83" s="155"/>
      <c r="H83" s="156"/>
    </row>
    <row r="84" spans="1:14" ht="15">
      <c r="A84" s="134" t="s">
        <v>248</v>
      </c>
      <c r="B84" s="295" t="s">
        <v>249</v>
      </c>
      <c r="C84" s="80">
        <f>C83+C82+C78</f>
        <v>356</v>
      </c>
      <c r="D84" s="80">
        <f>D83+D82+D78</f>
        <v>499</v>
      </c>
      <c r="E84" s="147"/>
      <c r="F84" s="322"/>
      <c r="G84" s="155"/>
      <c r="H84" s="156"/>
      <c r="I84" s="157"/>
      <c r="J84" s="157"/>
      <c r="K84" s="157"/>
      <c r="L84" s="157"/>
      <c r="M84" s="157"/>
      <c r="N84" s="157"/>
    </row>
    <row r="85" spans="1:13" ht="15">
      <c r="A85" s="134"/>
      <c r="B85" s="295"/>
      <c r="C85" s="140"/>
      <c r="D85" s="80"/>
      <c r="E85" s="88"/>
      <c r="F85" s="322"/>
      <c r="G85" s="155"/>
      <c r="H85" s="156"/>
      <c r="M85" s="82"/>
    </row>
    <row r="86" spans="1:8" ht="15">
      <c r="A86" s="258" t="s">
        <v>250</v>
      </c>
      <c r="B86" s="293"/>
      <c r="C86" s="140"/>
      <c r="D86" s="80"/>
      <c r="E86" s="147"/>
      <c r="F86" s="322"/>
      <c r="G86" s="155"/>
      <c r="H86" s="156"/>
    </row>
    <row r="87" spans="1:13" ht="15">
      <c r="A87" s="134" t="s">
        <v>251</v>
      </c>
      <c r="B87" s="293" t="s">
        <v>252</v>
      </c>
      <c r="C87" s="76">
        <v>28</v>
      </c>
      <c r="D87" s="76">
        <v>39</v>
      </c>
      <c r="E87" s="88"/>
      <c r="F87" s="322"/>
      <c r="G87" s="155"/>
      <c r="H87" s="156"/>
      <c r="M87" s="82"/>
    </row>
    <row r="88" spans="1:8" ht="15">
      <c r="A88" s="134" t="s">
        <v>253</v>
      </c>
      <c r="B88" s="293" t="s">
        <v>254</v>
      </c>
      <c r="C88" s="76">
        <f>433+8+2155</f>
        <v>2596</v>
      </c>
      <c r="D88" s="76">
        <v>1342</v>
      </c>
      <c r="E88" s="147"/>
      <c r="F88" s="322"/>
      <c r="G88" s="155"/>
      <c r="H88" s="156"/>
    </row>
    <row r="89" spans="1:13" ht="15">
      <c r="A89" s="134" t="s">
        <v>255</v>
      </c>
      <c r="B89" s="293" t="s">
        <v>256</v>
      </c>
      <c r="C89" s="76"/>
      <c r="D89" s="76"/>
      <c r="E89" s="147"/>
      <c r="F89" s="322"/>
      <c r="G89" s="155"/>
      <c r="H89" s="156"/>
      <c r="M89" s="82"/>
    </row>
    <row r="90" spans="1:8" ht="15">
      <c r="A90" s="134" t="s">
        <v>257</v>
      </c>
      <c r="B90" s="293" t="s">
        <v>258</v>
      </c>
      <c r="C90" s="76"/>
      <c r="D90" s="76"/>
      <c r="E90" s="147"/>
      <c r="F90" s="322"/>
      <c r="G90" s="155"/>
      <c r="H90" s="156"/>
    </row>
    <row r="91" spans="1:14" ht="15">
      <c r="A91" s="134" t="s">
        <v>259</v>
      </c>
      <c r="B91" s="295" t="s">
        <v>260</v>
      </c>
      <c r="C91" s="80">
        <f>SUM(C87:C90)</f>
        <v>2624</v>
      </c>
      <c r="D91" s="80">
        <f>SUM(D87:D90)</f>
        <v>1381</v>
      </c>
      <c r="E91" s="147"/>
      <c r="F91" s="322"/>
      <c r="G91" s="155"/>
      <c r="H91" s="156"/>
      <c r="I91" s="157"/>
      <c r="J91" s="157"/>
      <c r="K91" s="157"/>
      <c r="L91" s="157"/>
      <c r="M91" s="158"/>
      <c r="N91" s="157"/>
    </row>
    <row r="92" spans="1:8" ht="15">
      <c r="A92" s="134" t="s">
        <v>261</v>
      </c>
      <c r="B92" s="295" t="s">
        <v>262</v>
      </c>
      <c r="C92" s="76"/>
      <c r="D92" s="76"/>
      <c r="E92" s="147"/>
      <c r="F92" s="322"/>
      <c r="G92" s="155"/>
      <c r="H92" s="156"/>
    </row>
    <row r="93" spans="1:14" ht="15">
      <c r="A93" s="134" t="s">
        <v>263</v>
      </c>
      <c r="B93" s="299" t="s">
        <v>264</v>
      </c>
      <c r="C93" s="80">
        <f>C64+C75+C84+C91+C92</f>
        <v>4496</v>
      </c>
      <c r="D93" s="80">
        <f>D64+D75+D84+D91+D92</f>
        <v>4430</v>
      </c>
      <c r="E93" s="88"/>
      <c r="F93" s="322"/>
      <c r="G93" s="155"/>
      <c r="H93" s="156"/>
      <c r="I93" s="157"/>
      <c r="J93" s="157"/>
      <c r="K93" s="157"/>
      <c r="L93" s="157"/>
      <c r="M93" s="158"/>
      <c r="N93" s="157"/>
    </row>
    <row r="94" spans="1:18" ht="26.25" thickBot="1">
      <c r="A94" s="268" t="s">
        <v>265</v>
      </c>
      <c r="B94" s="300" t="s">
        <v>266</v>
      </c>
      <c r="C94" s="89">
        <f>C93+C55</f>
        <v>113359</v>
      </c>
      <c r="D94" s="89">
        <f>D93+D55</f>
        <v>113481</v>
      </c>
      <c r="E94" s="267" t="s">
        <v>267</v>
      </c>
      <c r="F94" s="323" t="s">
        <v>268</v>
      </c>
      <c r="G94" s="266">
        <f>G36+G39+G55+G79</f>
        <v>113359</v>
      </c>
      <c r="H94" s="266">
        <f>H36+H39+H55+H79</f>
        <v>113481</v>
      </c>
      <c r="I94" s="157"/>
      <c r="J94" s="157"/>
      <c r="K94" s="157"/>
      <c r="L94" s="157"/>
      <c r="M94" s="157"/>
      <c r="N94" s="157"/>
      <c r="O94" s="157"/>
      <c r="P94" s="157"/>
      <c r="Q94" s="157"/>
      <c r="R94" s="157"/>
    </row>
    <row r="95" spans="1:18" ht="14.25">
      <c r="A95" s="328"/>
      <c r="B95" s="329"/>
      <c r="C95" s="330"/>
      <c r="D95" s="330"/>
      <c r="E95" s="331"/>
      <c r="F95" s="332"/>
      <c r="G95" s="330"/>
      <c r="H95" s="330"/>
      <c r="I95" s="157"/>
      <c r="J95" s="157"/>
      <c r="K95" s="157"/>
      <c r="L95" s="157"/>
      <c r="M95" s="157"/>
      <c r="N95" s="157"/>
      <c r="O95" s="157"/>
      <c r="P95" s="157"/>
      <c r="Q95" s="157"/>
      <c r="R95" s="157"/>
    </row>
    <row r="96" spans="1:13" ht="15">
      <c r="A96" s="90"/>
      <c r="B96" s="301"/>
      <c r="C96" s="90"/>
      <c r="D96" s="90"/>
      <c r="E96" s="91"/>
      <c r="F96" s="324"/>
      <c r="G96" s="72"/>
      <c r="H96" s="73"/>
      <c r="M96" s="82"/>
    </row>
    <row r="97" spans="1:8" ht="15">
      <c r="A97" s="42" t="s">
        <v>894</v>
      </c>
      <c r="C97" s="42" t="s">
        <v>377</v>
      </c>
      <c r="D97" s="3"/>
      <c r="E97" s="42" t="s">
        <v>516</v>
      </c>
      <c r="F97" s="288"/>
      <c r="G97" s="93"/>
      <c r="H97" s="94"/>
    </row>
    <row r="98" spans="1:5" ht="12.75">
      <c r="A98" s="95"/>
      <c r="B98" s="303"/>
      <c r="C98" s="654" t="s">
        <v>517</v>
      </c>
      <c r="D98" s="654"/>
      <c r="E98" s="334" t="s">
        <v>515</v>
      </c>
    </row>
    <row r="99" ht="12.75">
      <c r="E99" s="204"/>
    </row>
    <row r="100" ht="12.75">
      <c r="E100" s="97"/>
    </row>
    <row r="102" ht="12.75">
      <c r="M102" s="82"/>
    </row>
    <row r="104" ht="12.75">
      <c r="M104" s="82"/>
    </row>
    <row r="106" spans="5:13" ht="12.75">
      <c r="E106" s="97"/>
      <c r="M106" s="82"/>
    </row>
    <row r="108" spans="5:13" ht="12.75">
      <c r="E108" s="97"/>
      <c r="M108" s="82"/>
    </row>
    <row r="116" ht="12.75">
      <c r="E116" s="97"/>
    </row>
    <row r="118" spans="5:13" ht="12.75">
      <c r="E118" s="97"/>
      <c r="M118" s="82"/>
    </row>
    <row r="120" spans="5:13" ht="12.75">
      <c r="E120" s="97"/>
      <c r="M120" s="82"/>
    </row>
    <row r="122" ht="12.75">
      <c r="E122" s="97"/>
    </row>
    <row r="124" spans="5:13" ht="12.75">
      <c r="E124" s="97"/>
      <c r="M124" s="82"/>
    </row>
    <row r="126" spans="5:13" ht="12.75">
      <c r="E126" s="97"/>
      <c r="M126" s="82"/>
    </row>
    <row r="128" ht="12.75">
      <c r="M128" s="82"/>
    </row>
    <row r="130" ht="12.75">
      <c r="M130" s="82"/>
    </row>
    <row r="132" ht="12.75">
      <c r="M132" s="82"/>
    </row>
    <row r="134" spans="5:13" ht="12.75">
      <c r="E134" s="97"/>
      <c r="M134" s="82"/>
    </row>
    <row r="136" spans="5:13" ht="12.75">
      <c r="E136" s="97"/>
      <c r="M136" s="82"/>
    </row>
    <row r="138" spans="5:13" ht="12.75">
      <c r="E138" s="97"/>
      <c r="M138" s="82"/>
    </row>
    <row r="140" spans="5:13" ht="12.75">
      <c r="E140" s="97"/>
      <c r="M140" s="82"/>
    </row>
    <row r="142" ht="12.75">
      <c r="E142" s="97"/>
    </row>
    <row r="144" ht="12.75">
      <c r="E144" s="97"/>
    </row>
    <row r="146" ht="12.75">
      <c r="E146" s="97"/>
    </row>
    <row r="148" spans="5:13" ht="12.75">
      <c r="E148" s="97"/>
      <c r="M148" s="82"/>
    </row>
    <row r="150" ht="12.75">
      <c r="M150" s="82"/>
    </row>
    <row r="152" ht="12.75">
      <c r="M152" s="82"/>
    </row>
    <row r="158" ht="12.75">
      <c r="E158" s="97"/>
    </row>
    <row r="160" ht="12.75">
      <c r="E160" s="97"/>
    </row>
    <row r="162" ht="12.75">
      <c r="E162" s="97"/>
    </row>
    <row r="164" ht="12.75">
      <c r="E164" s="97"/>
    </row>
    <row r="166" ht="12.75">
      <c r="E166" s="97"/>
    </row>
    <row r="174" ht="12.75">
      <c r="E174" s="97"/>
    </row>
    <row r="176" ht="12.75">
      <c r="E176" s="97"/>
    </row>
    <row r="178" ht="12.75">
      <c r="E178" s="97"/>
    </row>
    <row r="180" ht="12.75">
      <c r="E180" s="97"/>
    </row>
    <row r="184" ht="12.75">
      <c r="E184" s="97"/>
    </row>
  </sheetData>
  <sheetProtection/>
  <mergeCells count="3">
    <mergeCell ref="C98:D98"/>
    <mergeCell ref="F4:G4"/>
    <mergeCell ref="A1:H1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51:H54 G43:H48 G39:H39 G31:H31 G28:H28 G22:H24 G19:H20 G11:H13 C92:D92 C87:D90 C79:D83 C67:D74 C58:D63 C53:D54 C47:D50 C40:D44 C35:D38 C30:D30 C23:D26 C20:D21 C11:D18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 horizontalCentered="1"/>
  <pageMargins left="0.23" right="0.25" top="0.43" bottom="0.4" header="0.3" footer="0.22"/>
  <pageSetup fitToHeight="2" horizontalDpi="300" verticalDpi="300" orientation="landscape" paperSize="9" scale="67" r:id="rId3"/>
  <headerFooter alignWithMargins="0">
    <oddHeader>&amp;R&amp;"Times New Roman Cyr,Regular"&amp;9СПРАВКА ПО ОБРАЗЕЦ  № 1</oddHeader>
    <oddFooter>&amp;C&amp;A&amp;RСтр. &amp;P</oddFooter>
  </headerFooter>
  <rowBreaks count="1" manualBreakCount="1">
    <brk id="101" max="7" man="1"/>
  </rowBreaks>
  <colBreaks count="1" manualBreakCount="1">
    <brk id="8" max="1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R362"/>
  <sheetViews>
    <sheetView tabSelected="1" zoomScalePageLayoutView="0" workbookViewId="0" topLeftCell="A1">
      <selection activeCell="G41" sqref="G41"/>
    </sheetView>
  </sheetViews>
  <sheetFormatPr defaultColWidth="9.25390625" defaultRowHeight="12.75"/>
  <cols>
    <col min="1" max="1" width="49.375" style="33" customWidth="1"/>
    <col min="2" max="2" width="9.00390625" style="33" customWidth="1"/>
    <col min="3" max="4" width="11.875" style="27" customWidth="1"/>
    <col min="5" max="5" width="42.75390625" style="33" customWidth="1"/>
    <col min="6" max="6" width="9.00390625" style="33" customWidth="1"/>
    <col min="7" max="7" width="13.25390625" style="27" customWidth="1"/>
    <col min="8" max="8" width="12.625" style="27" customWidth="1"/>
    <col min="9" max="16384" width="9.25390625" style="27" customWidth="1"/>
  </cols>
  <sheetData>
    <row r="1" spans="1:8" ht="12">
      <c r="A1" s="159" t="s">
        <v>269</v>
      </c>
      <c r="B1" s="159"/>
      <c r="C1" s="28"/>
      <c r="D1" s="160"/>
      <c r="E1" s="161"/>
      <c r="F1" s="162"/>
      <c r="G1" s="163"/>
      <c r="H1" s="163"/>
    </row>
    <row r="2" spans="1:8" ht="15" customHeight="1">
      <c r="A2" s="8" t="s">
        <v>519</v>
      </c>
      <c r="B2" s="612" t="str">
        <f>'справка № 1 СЧЕТОВОДЕН  БАЛАНС'!B3:E3</f>
        <v>ГРУПА "АЛБЕНА ИНВЕСТ - ХОЛДИНГ"АД</v>
      </c>
      <c r="C2" s="612"/>
      <c r="D2" s="612"/>
      <c r="E2" s="612"/>
      <c r="F2" s="162"/>
      <c r="G2" s="164" t="s">
        <v>511</v>
      </c>
      <c r="H2" s="164"/>
    </row>
    <row r="3" spans="1:8" ht="13.5" customHeight="1">
      <c r="A3" s="246" t="s">
        <v>521</v>
      </c>
      <c r="B3" s="246" t="s">
        <v>520</v>
      </c>
      <c r="C3" s="246"/>
      <c r="D3" s="246"/>
      <c r="E3" s="29"/>
      <c r="F3" s="162"/>
      <c r="G3" s="165" t="s">
        <v>512</v>
      </c>
      <c r="H3" s="165"/>
    </row>
    <row r="4" spans="1:8" ht="17.25" customHeight="1">
      <c r="A4" s="8" t="s">
        <v>522</v>
      </c>
      <c r="B4" s="657" t="str">
        <f>'справка № 1 СЧЕТОВОДЕН  БАЛАНС'!B5:C5</f>
        <v>31.03.2015 г.</v>
      </c>
      <c r="C4" s="657"/>
      <c r="D4" s="166"/>
      <c r="E4" s="29"/>
      <c r="F4" s="162"/>
      <c r="G4" s="163"/>
      <c r="H4" s="167" t="s">
        <v>270</v>
      </c>
    </row>
    <row r="5" spans="1:8" ht="24">
      <c r="A5" s="168" t="s">
        <v>271</v>
      </c>
      <c r="B5" s="169" t="s">
        <v>4</v>
      </c>
      <c r="C5" s="168" t="s">
        <v>5</v>
      </c>
      <c r="D5" s="170" t="s">
        <v>9</v>
      </c>
      <c r="E5" s="168" t="s">
        <v>272</v>
      </c>
      <c r="F5" s="169" t="s">
        <v>4</v>
      </c>
      <c r="G5" s="168" t="s">
        <v>5</v>
      </c>
      <c r="H5" s="168" t="s">
        <v>9</v>
      </c>
    </row>
    <row r="6" spans="1:8" ht="12">
      <c r="A6" s="171" t="s">
        <v>10</v>
      </c>
      <c r="B6" s="171" t="s">
        <v>11</v>
      </c>
      <c r="C6" s="171">
        <v>1</v>
      </c>
      <c r="D6" s="171">
        <v>2</v>
      </c>
      <c r="E6" s="171" t="s">
        <v>10</v>
      </c>
      <c r="F6" s="168" t="s">
        <v>11</v>
      </c>
      <c r="G6" s="168">
        <v>1</v>
      </c>
      <c r="H6" s="168">
        <v>2</v>
      </c>
    </row>
    <row r="7" spans="1:8" ht="12">
      <c r="A7" s="60" t="s">
        <v>273</v>
      </c>
      <c r="B7" s="60"/>
      <c r="C7" s="50"/>
      <c r="D7" s="50"/>
      <c r="E7" s="60" t="s">
        <v>274</v>
      </c>
      <c r="F7" s="172"/>
      <c r="G7" s="53"/>
      <c r="H7" s="53"/>
    </row>
    <row r="8" spans="1:8" ht="12">
      <c r="A8" s="173" t="s">
        <v>275</v>
      </c>
      <c r="B8" s="173"/>
      <c r="C8" s="174"/>
      <c r="D8" s="47"/>
      <c r="E8" s="173" t="s">
        <v>276</v>
      </c>
      <c r="F8" s="172"/>
      <c r="G8" s="53"/>
      <c r="H8" s="53"/>
    </row>
    <row r="9" spans="1:8" ht="12">
      <c r="A9" s="175" t="s">
        <v>277</v>
      </c>
      <c r="B9" s="176" t="s">
        <v>278</v>
      </c>
      <c r="C9" s="43">
        <v>180</v>
      </c>
      <c r="D9" s="43">
        <v>191</v>
      </c>
      <c r="E9" s="175" t="s">
        <v>279</v>
      </c>
      <c r="F9" s="177" t="s">
        <v>280</v>
      </c>
      <c r="G9" s="52"/>
      <c r="H9" s="52"/>
    </row>
    <row r="10" spans="1:8" ht="12">
      <c r="A10" s="175" t="s">
        <v>281</v>
      </c>
      <c r="B10" s="176" t="s">
        <v>282</v>
      </c>
      <c r="C10" s="43">
        <v>147</v>
      </c>
      <c r="D10" s="43">
        <v>272</v>
      </c>
      <c r="E10" s="175" t="s">
        <v>283</v>
      </c>
      <c r="F10" s="177" t="s">
        <v>284</v>
      </c>
      <c r="G10" s="52">
        <v>72</v>
      </c>
      <c r="H10" s="52">
        <v>64</v>
      </c>
    </row>
    <row r="11" spans="1:8" ht="12">
      <c r="A11" s="175" t="s">
        <v>285</v>
      </c>
      <c r="B11" s="176" t="s">
        <v>286</v>
      </c>
      <c r="C11" s="43">
        <v>250</v>
      </c>
      <c r="D11" s="43">
        <v>206</v>
      </c>
      <c r="E11" s="178" t="s">
        <v>287</v>
      </c>
      <c r="F11" s="177" t="s">
        <v>288</v>
      </c>
      <c r="G11" s="52">
        <v>687</v>
      </c>
      <c r="H11" s="52">
        <v>673</v>
      </c>
    </row>
    <row r="12" spans="1:10" ht="12">
      <c r="A12" s="175" t="s">
        <v>289</v>
      </c>
      <c r="B12" s="176" t="s">
        <v>290</v>
      </c>
      <c r="C12" s="43">
        <f>341-48</f>
        <v>293</v>
      </c>
      <c r="D12" s="43">
        <v>279</v>
      </c>
      <c r="E12" s="178" t="s">
        <v>74</v>
      </c>
      <c r="F12" s="177" t="s">
        <v>291</v>
      </c>
      <c r="G12" s="52">
        <v>55</v>
      </c>
      <c r="H12" s="52">
        <v>72</v>
      </c>
      <c r="I12" s="273"/>
      <c r="J12" s="274"/>
    </row>
    <row r="13" spans="1:18" ht="12">
      <c r="A13" s="175" t="s">
        <v>292</v>
      </c>
      <c r="B13" s="176" t="s">
        <v>293</v>
      </c>
      <c r="C13" s="43">
        <v>48</v>
      </c>
      <c r="D13" s="43">
        <v>48</v>
      </c>
      <c r="E13" s="179" t="s">
        <v>47</v>
      </c>
      <c r="F13" s="180" t="s">
        <v>294</v>
      </c>
      <c r="G13" s="53">
        <f>SUM(G9:G12)</f>
        <v>814</v>
      </c>
      <c r="H13" s="53">
        <f>SUM(H9:H12)</f>
        <v>809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8" ht="12">
      <c r="A14" s="175" t="s">
        <v>295</v>
      </c>
      <c r="B14" s="176" t="s">
        <v>296</v>
      </c>
      <c r="C14" s="43">
        <v>26</v>
      </c>
      <c r="D14" s="43">
        <v>34</v>
      </c>
      <c r="E14" s="178"/>
      <c r="F14" s="181"/>
      <c r="G14" s="201"/>
      <c r="H14" s="201"/>
    </row>
    <row r="15" spans="1:8" ht="24">
      <c r="A15" s="175" t="s">
        <v>297</v>
      </c>
      <c r="B15" s="176" t="s">
        <v>298</v>
      </c>
      <c r="C15" s="44"/>
      <c r="D15" s="44"/>
      <c r="E15" s="173" t="s">
        <v>299</v>
      </c>
      <c r="F15" s="182" t="s">
        <v>300</v>
      </c>
      <c r="G15" s="52"/>
      <c r="H15" s="52"/>
    </row>
    <row r="16" spans="1:8" ht="12">
      <c r="A16" s="175" t="s">
        <v>301</v>
      </c>
      <c r="B16" s="176" t="s">
        <v>302</v>
      </c>
      <c r="C16" s="44">
        <v>57</v>
      </c>
      <c r="D16" s="44">
        <v>14</v>
      </c>
      <c r="E16" s="175" t="s">
        <v>303</v>
      </c>
      <c r="F16" s="181" t="s">
        <v>304</v>
      </c>
      <c r="G16" s="54"/>
      <c r="H16" s="54"/>
    </row>
    <row r="17" spans="1:8" ht="12">
      <c r="A17" s="183" t="s">
        <v>305</v>
      </c>
      <c r="B17" s="176" t="s">
        <v>306</v>
      </c>
      <c r="C17" s="45"/>
      <c r="D17" s="45"/>
      <c r="E17" s="173"/>
      <c r="F17" s="172"/>
      <c r="G17" s="201"/>
      <c r="H17" s="201"/>
    </row>
    <row r="18" spans="1:8" ht="12">
      <c r="A18" s="183" t="s">
        <v>307</v>
      </c>
      <c r="B18" s="176" t="s">
        <v>308</v>
      </c>
      <c r="C18" s="45"/>
      <c r="D18" s="45"/>
      <c r="E18" s="173" t="s">
        <v>309</v>
      </c>
      <c r="F18" s="172"/>
      <c r="G18" s="201"/>
      <c r="H18" s="201"/>
    </row>
    <row r="19" spans="1:15" ht="12">
      <c r="A19" s="179" t="s">
        <v>47</v>
      </c>
      <c r="B19" s="184" t="s">
        <v>310</v>
      </c>
      <c r="C19" s="46">
        <f>SUM(C9:C15)+C16</f>
        <v>1001</v>
      </c>
      <c r="D19" s="46">
        <f>SUM(D9:D15)+D16</f>
        <v>1044</v>
      </c>
      <c r="E19" s="185" t="s">
        <v>311</v>
      </c>
      <c r="F19" s="181" t="s">
        <v>312</v>
      </c>
      <c r="G19" s="52">
        <v>68</v>
      </c>
      <c r="H19" s="52">
        <v>70</v>
      </c>
      <c r="I19" s="62"/>
      <c r="J19" s="62"/>
      <c r="K19" s="62"/>
      <c r="L19" s="62"/>
      <c r="M19" s="62"/>
      <c r="N19" s="62"/>
      <c r="O19" s="62"/>
    </row>
    <row r="20" spans="1:8" ht="12">
      <c r="A20" s="173"/>
      <c r="B20" s="176"/>
      <c r="C20" s="200"/>
      <c r="D20" s="200"/>
      <c r="E20" s="186" t="s">
        <v>313</v>
      </c>
      <c r="F20" s="181" t="s">
        <v>314</v>
      </c>
      <c r="G20" s="52"/>
      <c r="H20" s="52"/>
    </row>
    <row r="21" spans="1:8" ht="24">
      <c r="A21" s="173" t="s">
        <v>315</v>
      </c>
      <c r="B21" s="187"/>
      <c r="C21" s="200"/>
      <c r="D21" s="200"/>
      <c r="E21" s="175" t="s">
        <v>316</v>
      </c>
      <c r="F21" s="181" t="s">
        <v>317</v>
      </c>
      <c r="G21" s="52"/>
      <c r="H21" s="52"/>
    </row>
    <row r="22" spans="1:8" ht="24">
      <c r="A22" s="172" t="s">
        <v>318</v>
      </c>
      <c r="B22" s="187" t="s">
        <v>319</v>
      </c>
      <c r="C22" s="43">
        <v>1</v>
      </c>
      <c r="D22" s="43">
        <v>2</v>
      </c>
      <c r="E22" s="185" t="s">
        <v>320</v>
      </c>
      <c r="F22" s="181" t="s">
        <v>321</v>
      </c>
      <c r="G22" s="52"/>
      <c r="H22" s="52"/>
    </row>
    <row r="23" spans="1:8" ht="24">
      <c r="A23" s="175" t="s">
        <v>322</v>
      </c>
      <c r="B23" s="187" t="s">
        <v>323</v>
      </c>
      <c r="C23" s="43"/>
      <c r="D23" s="43"/>
      <c r="E23" s="175" t="s">
        <v>324</v>
      </c>
      <c r="F23" s="181" t="s">
        <v>325</v>
      </c>
      <c r="G23" s="52"/>
      <c r="H23" s="52"/>
    </row>
    <row r="24" spans="1:18" ht="12">
      <c r="A24" s="175" t="s">
        <v>326</v>
      </c>
      <c r="B24" s="187" t="s">
        <v>327</v>
      </c>
      <c r="C24" s="43"/>
      <c r="D24" s="43"/>
      <c r="E24" s="179" t="s">
        <v>99</v>
      </c>
      <c r="F24" s="182" t="s">
        <v>328</v>
      </c>
      <c r="G24" s="53">
        <f>SUM(G19:G23)</f>
        <v>68</v>
      </c>
      <c r="H24" s="53">
        <f>SUM(H19:H23)</f>
        <v>70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8" ht="12">
      <c r="A25" s="175" t="s">
        <v>74</v>
      </c>
      <c r="B25" s="187" t="s">
        <v>329</v>
      </c>
      <c r="C25" s="43">
        <v>2</v>
      </c>
      <c r="D25" s="43">
        <v>1</v>
      </c>
      <c r="E25" s="186"/>
      <c r="F25" s="172"/>
      <c r="G25" s="201"/>
      <c r="H25" s="201"/>
    </row>
    <row r="26" spans="1:14" ht="12">
      <c r="A26" s="179" t="s">
        <v>72</v>
      </c>
      <c r="B26" s="188" t="s">
        <v>330</v>
      </c>
      <c r="C26" s="46">
        <f>SUM(C22:C25)</f>
        <v>3</v>
      </c>
      <c r="D26" s="46">
        <f>SUM(D22:D25)</f>
        <v>3</v>
      </c>
      <c r="E26" s="175"/>
      <c r="F26" s="172"/>
      <c r="G26" s="201"/>
      <c r="H26" s="201"/>
      <c r="I26" s="62"/>
      <c r="J26" s="62"/>
      <c r="K26" s="62"/>
      <c r="L26" s="62"/>
      <c r="M26" s="62"/>
      <c r="N26" s="62"/>
    </row>
    <row r="27" spans="1:8" ht="12">
      <c r="A27" s="179"/>
      <c r="B27" s="188"/>
      <c r="C27" s="200"/>
      <c r="D27" s="200"/>
      <c r="E27" s="175"/>
      <c r="F27" s="172"/>
      <c r="G27" s="201"/>
      <c r="H27" s="201"/>
    </row>
    <row r="28" spans="1:18" ht="12">
      <c r="A28" s="60" t="s">
        <v>331</v>
      </c>
      <c r="B28" s="169" t="s">
        <v>332</v>
      </c>
      <c r="C28" s="272">
        <f>C26+C19</f>
        <v>1004</v>
      </c>
      <c r="D28" s="272">
        <f>D26+D19</f>
        <v>1047</v>
      </c>
      <c r="E28" s="60" t="s">
        <v>333</v>
      </c>
      <c r="F28" s="270" t="s">
        <v>334</v>
      </c>
      <c r="G28" s="271">
        <f>G13+G15+G24</f>
        <v>882</v>
      </c>
      <c r="H28" s="271">
        <f>H13+H15+H24</f>
        <v>879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8" ht="12">
      <c r="A29" s="60"/>
      <c r="B29" s="169"/>
      <c r="C29" s="200"/>
      <c r="D29" s="200"/>
      <c r="E29" s="60"/>
      <c r="F29" s="181"/>
      <c r="G29" s="201"/>
      <c r="H29" s="201"/>
    </row>
    <row r="30" spans="1:18" ht="12">
      <c r="A30" s="60" t="s">
        <v>335</v>
      </c>
      <c r="B30" s="169" t="s">
        <v>336</v>
      </c>
      <c r="C30" s="272">
        <f>IF((G28-C28)&gt;0,G28-C28,IF((G28-C28)=0,0,0))</f>
        <v>0</v>
      </c>
      <c r="D30" s="272">
        <f>IF((H28-D28)&gt;0,H28-D28,IF((H28-D28)=0,0,0))</f>
        <v>0</v>
      </c>
      <c r="E30" s="60" t="s">
        <v>337</v>
      </c>
      <c r="F30" s="182" t="s">
        <v>338</v>
      </c>
      <c r="G30" s="55">
        <f>IF((C28-G28)&gt;0,C28-G28,IF((C28-G28)=0,0,0))</f>
        <v>122</v>
      </c>
      <c r="H30" s="55">
        <f>IF((D28-H28)&gt;0,D28-H28,IF((D28-H28)=0,0,0))</f>
        <v>168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8" ht="36">
      <c r="A31" s="189" t="s">
        <v>339</v>
      </c>
      <c r="B31" s="188" t="s">
        <v>340</v>
      </c>
      <c r="C31" s="43"/>
      <c r="D31" s="43">
        <v>11</v>
      </c>
      <c r="E31" s="173" t="s">
        <v>341</v>
      </c>
      <c r="F31" s="181" t="s">
        <v>342</v>
      </c>
      <c r="G31" s="52">
        <v>38</v>
      </c>
      <c r="H31" s="52"/>
    </row>
    <row r="32" spans="1:8" ht="12">
      <c r="A32" s="173" t="s">
        <v>343</v>
      </c>
      <c r="B32" s="190" t="s">
        <v>344</v>
      </c>
      <c r="C32" s="43"/>
      <c r="D32" s="43"/>
      <c r="E32" s="173" t="s">
        <v>345</v>
      </c>
      <c r="F32" s="181" t="s">
        <v>346</v>
      </c>
      <c r="G32" s="52"/>
      <c r="H32" s="52"/>
    </row>
    <row r="33" spans="1:18" ht="12">
      <c r="A33" s="191" t="s">
        <v>347</v>
      </c>
      <c r="B33" s="188" t="s">
        <v>348</v>
      </c>
      <c r="C33" s="46">
        <f>C28-C31+C32</f>
        <v>1004</v>
      </c>
      <c r="D33" s="46">
        <f>D28-D31+D32</f>
        <v>1036</v>
      </c>
      <c r="E33" s="60" t="s">
        <v>349</v>
      </c>
      <c r="F33" s="182" t="s">
        <v>350</v>
      </c>
      <c r="G33" s="55">
        <f>G32-G31+G28</f>
        <v>844</v>
      </c>
      <c r="H33" s="55">
        <f>H32-H31+H28</f>
        <v>879</v>
      </c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1:18" ht="12">
      <c r="A34" s="191" t="s">
        <v>351</v>
      </c>
      <c r="B34" s="169" t="s">
        <v>352</v>
      </c>
      <c r="C34" s="47">
        <f>G33-C33</f>
        <v>-160</v>
      </c>
      <c r="D34" s="47">
        <f>H33-D33</f>
        <v>-157</v>
      </c>
      <c r="E34" s="191" t="s">
        <v>353</v>
      </c>
      <c r="F34" s="182" t="s">
        <v>354</v>
      </c>
      <c r="G34" s="53">
        <f>IF((C33-G33)&gt;0,C33-G33,0)</f>
        <v>160</v>
      </c>
      <c r="H34" s="53">
        <f>IF((D33-H33)&gt;0,D33-H33,0)</f>
        <v>157</v>
      </c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1:14" ht="12">
      <c r="A35" s="173" t="s">
        <v>355</v>
      </c>
      <c r="B35" s="188" t="s">
        <v>356</v>
      </c>
      <c r="C35" s="46">
        <f>SUM(C36:C38)</f>
        <v>0</v>
      </c>
      <c r="D35" s="46">
        <f>SUM(D36:D38)</f>
        <v>0</v>
      </c>
      <c r="E35" s="192"/>
      <c r="F35" s="172"/>
      <c r="G35" s="201"/>
      <c r="H35" s="201"/>
      <c r="I35" s="62"/>
      <c r="J35" s="62"/>
      <c r="K35" s="62"/>
      <c r="L35" s="62"/>
      <c r="M35" s="62"/>
      <c r="N35" s="62"/>
    </row>
    <row r="36" spans="1:8" ht="12">
      <c r="A36" s="193" t="s">
        <v>357</v>
      </c>
      <c r="B36" s="187" t="s">
        <v>358</v>
      </c>
      <c r="C36" s="43"/>
      <c r="D36" s="43"/>
      <c r="E36" s="192"/>
      <c r="F36" s="172"/>
      <c r="G36" s="201"/>
      <c r="H36" s="201"/>
    </row>
    <row r="37" spans="1:8" ht="24">
      <c r="A37" s="193" t="s">
        <v>359</v>
      </c>
      <c r="B37" s="194" t="s">
        <v>360</v>
      </c>
      <c r="C37" s="243"/>
      <c r="D37" s="243"/>
      <c r="E37" s="192"/>
      <c r="F37" s="195"/>
      <c r="G37" s="201"/>
      <c r="H37" s="201"/>
    </row>
    <row r="38" spans="1:8" ht="12">
      <c r="A38" s="196" t="s">
        <v>361</v>
      </c>
      <c r="B38" s="194" t="s">
        <v>362</v>
      </c>
      <c r="C38" s="59"/>
      <c r="D38" s="59"/>
      <c r="E38" s="192"/>
      <c r="F38" s="195"/>
      <c r="G38" s="201"/>
      <c r="H38" s="201"/>
    </row>
    <row r="39" spans="1:18" ht="12">
      <c r="A39" s="197" t="s">
        <v>363</v>
      </c>
      <c r="B39" s="64" t="s">
        <v>364</v>
      </c>
      <c r="C39" s="49">
        <f>IF((C34-C35)&gt;0,C34-C35,0)</f>
        <v>0</v>
      </c>
      <c r="D39" s="49">
        <f>IF((D34-D35)&gt;0,D34-D35,0)</f>
        <v>0</v>
      </c>
      <c r="E39" s="198" t="s">
        <v>365</v>
      </c>
      <c r="F39" s="61" t="s">
        <v>366</v>
      </c>
      <c r="G39" s="56">
        <f>IF(C39&gt;0,0,G34+C35)</f>
        <v>160</v>
      </c>
      <c r="H39" s="56">
        <f>IF(D39&gt;0,0,H34+D35)</f>
        <v>157</v>
      </c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1:8" ht="12">
      <c r="A40" s="60" t="s">
        <v>367</v>
      </c>
      <c r="B40" s="171" t="s">
        <v>368</v>
      </c>
      <c r="C40" s="48"/>
      <c r="D40" s="48"/>
      <c r="E40" s="60" t="s">
        <v>367</v>
      </c>
      <c r="F40" s="61" t="s">
        <v>369</v>
      </c>
      <c r="G40" s="52">
        <v>46</v>
      </c>
      <c r="H40" s="52">
        <v>58</v>
      </c>
    </row>
    <row r="41" spans="1:18" ht="12">
      <c r="A41" s="60" t="s">
        <v>525</v>
      </c>
      <c r="B41" s="168" t="s">
        <v>370</v>
      </c>
      <c r="C41" s="50">
        <f>IF(G39=0,IF(C39-C40&gt;0,C39-C40+G40,0),IF(G39-G40&lt;0,G40-G39+C39,0))</f>
        <v>0</v>
      </c>
      <c r="D41" s="50">
        <f>IF(H39=0,IF(D39-D40&gt;0,D39-D40+H40,0),IF(H39-H40&lt;0,H40-H39+D39,0))</f>
        <v>0</v>
      </c>
      <c r="E41" s="60" t="s">
        <v>371</v>
      </c>
      <c r="F41" s="61" t="s">
        <v>372</v>
      </c>
      <c r="G41" s="50">
        <f>IF(C39=0,IF(G39-G40&gt;0,G39-G40+C40,0),IF(C39-C40&lt;0,C40-C39+G40,0))</f>
        <v>114</v>
      </c>
      <c r="H41" s="50">
        <f>IF(D39=0,IF(H39-H40&gt;0,H39-H40+D40,0),IF(D39-D40&lt;0,D40-D39+H40,0))</f>
        <v>99</v>
      </c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1:18" ht="12">
      <c r="A42" s="63" t="s">
        <v>373</v>
      </c>
      <c r="B42" s="168" t="s">
        <v>374</v>
      </c>
      <c r="C42" s="51">
        <f>C33+C35+C39</f>
        <v>1004</v>
      </c>
      <c r="D42" s="51">
        <f>D33+D35+D39</f>
        <v>1036</v>
      </c>
      <c r="E42" s="63" t="s">
        <v>375</v>
      </c>
      <c r="F42" s="64" t="s">
        <v>376</v>
      </c>
      <c r="G42" s="55">
        <f>G39+G33</f>
        <v>1004</v>
      </c>
      <c r="H42" s="55">
        <f>H39+H33</f>
        <v>1036</v>
      </c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1:8" ht="12" customHeight="1">
      <c r="A43" s="658" t="s">
        <v>898</v>
      </c>
      <c r="B43" s="658"/>
      <c r="C43" s="658"/>
      <c r="D43" s="658"/>
      <c r="E43" s="658"/>
      <c r="F43" s="236"/>
      <c r="G43" s="237"/>
      <c r="H43" s="237"/>
    </row>
    <row r="44" spans="1:15" ht="12">
      <c r="A44" s="199" t="str">
        <f>'справка № 1 СЧЕТОВОДЕН  БАЛАНС'!A97</f>
        <v>Дата на съставяне: 25.05.2015г.</v>
      </c>
      <c r="B44" s="238"/>
      <c r="C44" s="239" t="s">
        <v>377</v>
      </c>
      <c r="D44" s="239"/>
      <c r="E44" s="240" t="s">
        <v>516</v>
      </c>
      <c r="F44" s="236"/>
      <c r="G44" s="241"/>
      <c r="H44" s="241"/>
      <c r="I44" s="62"/>
      <c r="J44" s="62"/>
      <c r="K44" s="62"/>
      <c r="L44" s="62"/>
      <c r="M44" s="62"/>
      <c r="N44" s="62"/>
      <c r="O44" s="62"/>
    </row>
    <row r="45" spans="1:8" ht="12.75" customHeight="1">
      <c r="A45" s="32"/>
      <c r="B45" s="242"/>
      <c r="C45" s="654" t="s">
        <v>517</v>
      </c>
      <c r="D45" s="654"/>
      <c r="E45" s="334" t="s">
        <v>514</v>
      </c>
      <c r="F45" s="236"/>
      <c r="G45" s="241"/>
      <c r="H45" s="241"/>
    </row>
    <row r="46" spans="1:8" ht="12">
      <c r="A46" s="32"/>
      <c r="B46" s="242"/>
      <c r="C46" s="237"/>
      <c r="D46" s="237"/>
      <c r="E46" s="68"/>
      <c r="F46" s="236"/>
      <c r="G46" s="241"/>
      <c r="H46" s="241"/>
    </row>
    <row r="47" spans="1:8" ht="12">
      <c r="A47" s="30"/>
      <c r="B47" s="236"/>
      <c r="C47" s="237"/>
      <c r="D47" s="237"/>
      <c r="E47" s="236"/>
      <c r="F47" s="236"/>
      <c r="G47" s="241"/>
      <c r="H47" s="241"/>
    </row>
    <row r="48" spans="1:8" ht="12">
      <c r="A48" s="30"/>
      <c r="B48" s="236"/>
      <c r="C48" s="237"/>
      <c r="D48" s="237"/>
      <c r="E48" s="236"/>
      <c r="F48" s="236"/>
      <c r="G48" s="241"/>
      <c r="H48" s="241"/>
    </row>
    <row r="49" spans="1:8" ht="12">
      <c r="A49" s="30"/>
      <c r="B49" s="236"/>
      <c r="C49" s="237"/>
      <c r="D49" s="237"/>
      <c r="E49" s="236"/>
      <c r="F49" s="236"/>
      <c r="G49" s="241"/>
      <c r="H49" s="241"/>
    </row>
    <row r="50" spans="1:8" ht="12">
      <c r="A50" s="30"/>
      <c r="B50" s="30"/>
      <c r="C50" s="65"/>
      <c r="D50" s="65"/>
      <c r="E50" s="30"/>
      <c r="F50" s="30"/>
      <c r="G50" s="66"/>
      <c r="H50" s="66"/>
    </row>
    <row r="51" spans="1:8" ht="12">
      <c r="A51" s="30"/>
      <c r="B51" s="30"/>
      <c r="C51" s="65"/>
      <c r="D51" s="65"/>
      <c r="E51" s="30"/>
      <c r="F51" s="30"/>
      <c r="G51" s="66"/>
      <c r="H51" s="66"/>
    </row>
    <row r="52" spans="1:8" ht="12">
      <c r="A52" s="30"/>
      <c r="B52" s="30"/>
      <c r="C52" s="65"/>
      <c r="D52" s="65"/>
      <c r="E52" s="30"/>
      <c r="F52" s="30"/>
      <c r="G52" s="66"/>
      <c r="H52" s="66"/>
    </row>
    <row r="53" spans="1:8" ht="12">
      <c r="A53" s="30"/>
      <c r="B53" s="30"/>
      <c r="C53" s="65"/>
      <c r="D53" s="65"/>
      <c r="E53" s="30"/>
      <c r="F53" s="30"/>
      <c r="G53" s="66"/>
      <c r="H53" s="66"/>
    </row>
    <row r="54" spans="1:8" ht="12">
      <c r="A54" s="30"/>
      <c r="B54" s="30"/>
      <c r="C54" s="65"/>
      <c r="D54" s="65"/>
      <c r="E54" s="30"/>
      <c r="F54" s="30"/>
      <c r="G54" s="66"/>
      <c r="H54" s="66"/>
    </row>
    <row r="55" spans="1:8" ht="12">
      <c r="A55" s="30"/>
      <c r="B55" s="30"/>
      <c r="C55" s="65"/>
      <c r="D55" s="65"/>
      <c r="E55" s="30"/>
      <c r="F55" s="30"/>
      <c r="G55" s="66"/>
      <c r="H55" s="66"/>
    </row>
    <row r="56" spans="1:8" ht="12">
      <c r="A56" s="30"/>
      <c r="B56" s="30"/>
      <c r="C56" s="65"/>
      <c r="D56" s="65"/>
      <c r="E56" s="30"/>
      <c r="F56" s="30"/>
      <c r="G56" s="66"/>
      <c r="H56" s="66"/>
    </row>
    <row r="57" spans="1:8" ht="12">
      <c r="A57" s="30"/>
      <c r="B57" s="30"/>
      <c r="C57" s="65"/>
      <c r="D57" s="65"/>
      <c r="E57" s="30"/>
      <c r="F57" s="30"/>
      <c r="G57" s="66"/>
      <c r="H57" s="66"/>
    </row>
    <row r="58" spans="1:8" ht="12">
      <c r="A58" s="30"/>
      <c r="B58" s="30"/>
      <c r="C58" s="65"/>
      <c r="D58" s="65"/>
      <c r="E58" s="30"/>
      <c r="F58" s="30"/>
      <c r="G58" s="66"/>
      <c r="H58" s="66"/>
    </row>
    <row r="59" spans="1:8" ht="12">
      <c r="A59" s="30"/>
      <c r="B59" s="30"/>
      <c r="C59" s="65"/>
      <c r="D59" s="65"/>
      <c r="E59" s="30"/>
      <c r="F59" s="30"/>
      <c r="G59" s="66"/>
      <c r="H59" s="66"/>
    </row>
    <row r="60" spans="1:8" ht="12">
      <c r="A60" s="30"/>
      <c r="B60" s="30"/>
      <c r="C60" s="65"/>
      <c r="D60" s="65"/>
      <c r="E60" s="30"/>
      <c r="F60" s="30"/>
      <c r="G60" s="66"/>
      <c r="H60" s="66"/>
    </row>
    <row r="61" spans="1:8" ht="12">
      <c r="A61" s="30"/>
      <c r="B61" s="30"/>
      <c r="C61" s="65"/>
      <c r="D61" s="65"/>
      <c r="E61" s="30"/>
      <c r="F61" s="30"/>
      <c r="G61" s="66"/>
      <c r="H61" s="66"/>
    </row>
    <row r="62" spans="1:8" ht="12">
      <c r="A62" s="30"/>
      <c r="B62" s="30"/>
      <c r="C62" s="65"/>
      <c r="D62" s="65"/>
      <c r="E62" s="30"/>
      <c r="F62" s="30"/>
      <c r="G62" s="66"/>
      <c r="H62" s="66"/>
    </row>
    <row r="63" spans="1:8" ht="12">
      <c r="A63" s="30"/>
      <c r="B63" s="30"/>
      <c r="C63" s="65"/>
      <c r="D63" s="65"/>
      <c r="E63" s="30"/>
      <c r="F63" s="30"/>
      <c r="G63" s="66"/>
      <c r="H63" s="66"/>
    </row>
    <row r="64" spans="1:8" ht="12">
      <c r="A64" s="30"/>
      <c r="B64" s="30"/>
      <c r="C64" s="65"/>
      <c r="D64" s="65"/>
      <c r="E64" s="30"/>
      <c r="F64" s="30"/>
      <c r="G64" s="66"/>
      <c r="H64" s="66"/>
    </row>
    <row r="65" spans="1:8" ht="12">
      <c r="A65" s="30"/>
      <c r="B65" s="30"/>
      <c r="C65" s="65"/>
      <c r="D65" s="65"/>
      <c r="E65" s="30"/>
      <c r="F65" s="30"/>
      <c r="G65" s="66"/>
      <c r="H65" s="66"/>
    </row>
    <row r="66" spans="1:8" ht="12">
      <c r="A66" s="30"/>
      <c r="B66" s="30"/>
      <c r="C66" s="65"/>
      <c r="D66" s="65"/>
      <c r="E66" s="30"/>
      <c r="F66" s="30"/>
      <c r="G66" s="66"/>
      <c r="H66" s="66"/>
    </row>
    <row r="67" spans="1:8" ht="12">
      <c r="A67" s="30"/>
      <c r="B67" s="30"/>
      <c r="C67" s="65"/>
      <c r="D67" s="65"/>
      <c r="E67" s="30"/>
      <c r="F67" s="30"/>
      <c r="G67" s="66"/>
      <c r="H67" s="66"/>
    </row>
    <row r="68" spans="1:8" ht="12">
      <c r="A68" s="30"/>
      <c r="B68" s="30"/>
      <c r="C68" s="65"/>
      <c r="D68" s="65"/>
      <c r="E68" s="30"/>
      <c r="F68" s="30"/>
      <c r="G68" s="66"/>
      <c r="H68" s="66"/>
    </row>
    <row r="69" spans="1:8" ht="12">
      <c r="A69" s="30"/>
      <c r="B69" s="30"/>
      <c r="C69" s="65"/>
      <c r="D69" s="65"/>
      <c r="E69" s="30"/>
      <c r="F69" s="30"/>
      <c r="G69" s="66"/>
      <c r="H69" s="66"/>
    </row>
    <row r="70" spans="1:8" ht="12">
      <c r="A70" s="30"/>
      <c r="B70" s="30"/>
      <c r="C70" s="65"/>
      <c r="D70" s="65"/>
      <c r="E70" s="30"/>
      <c r="F70" s="30"/>
      <c r="G70" s="66"/>
      <c r="H70" s="66"/>
    </row>
    <row r="71" spans="1:8" ht="12">
      <c r="A71" s="30"/>
      <c r="B71" s="30"/>
      <c r="C71" s="65"/>
      <c r="D71" s="65"/>
      <c r="E71" s="30"/>
      <c r="F71" s="30"/>
      <c r="G71" s="66"/>
      <c r="H71" s="66"/>
    </row>
    <row r="72" spans="1:8" ht="12">
      <c r="A72" s="30"/>
      <c r="B72" s="30"/>
      <c r="C72" s="65"/>
      <c r="D72" s="65"/>
      <c r="E72" s="30"/>
      <c r="F72" s="30"/>
      <c r="G72" s="66"/>
      <c r="H72" s="66"/>
    </row>
    <row r="73" spans="1:8" ht="12">
      <c r="A73" s="30"/>
      <c r="B73" s="30"/>
      <c r="C73" s="65"/>
      <c r="D73" s="65"/>
      <c r="E73" s="30"/>
      <c r="F73" s="30"/>
      <c r="G73" s="66"/>
      <c r="H73" s="66"/>
    </row>
    <row r="74" spans="1:8" ht="12">
      <c r="A74" s="30"/>
      <c r="B74" s="30"/>
      <c r="C74" s="65"/>
      <c r="D74" s="65"/>
      <c r="E74" s="30"/>
      <c r="F74" s="30"/>
      <c r="G74" s="66"/>
      <c r="H74" s="66"/>
    </row>
    <row r="75" spans="1:8" ht="12">
      <c r="A75" s="30"/>
      <c r="B75" s="30"/>
      <c r="C75" s="65"/>
      <c r="D75" s="65"/>
      <c r="E75" s="30"/>
      <c r="F75" s="30"/>
      <c r="G75" s="66"/>
      <c r="H75" s="66"/>
    </row>
    <row r="76" spans="1:8" ht="12">
      <c r="A76" s="30"/>
      <c r="B76" s="30"/>
      <c r="C76" s="65"/>
      <c r="D76" s="65"/>
      <c r="E76" s="30"/>
      <c r="F76" s="30"/>
      <c r="G76" s="66"/>
      <c r="H76" s="66"/>
    </row>
    <row r="77" spans="1:8" ht="12">
      <c r="A77" s="30"/>
      <c r="B77" s="30"/>
      <c r="C77" s="65"/>
      <c r="D77" s="65"/>
      <c r="E77" s="30"/>
      <c r="F77" s="30"/>
      <c r="G77" s="66"/>
      <c r="H77" s="66"/>
    </row>
    <row r="78" spans="1:8" ht="12">
      <c r="A78" s="30"/>
      <c r="B78" s="30"/>
      <c r="C78" s="65"/>
      <c r="D78" s="65"/>
      <c r="E78" s="30"/>
      <c r="F78" s="30"/>
      <c r="G78" s="66"/>
      <c r="H78" s="66"/>
    </row>
    <row r="79" spans="1:8" ht="12">
      <c r="A79" s="30"/>
      <c r="B79" s="30"/>
      <c r="C79" s="65"/>
      <c r="D79" s="65"/>
      <c r="E79" s="30"/>
      <c r="F79" s="30"/>
      <c r="G79" s="66"/>
      <c r="H79" s="66"/>
    </row>
    <row r="80" spans="1:8" ht="12">
      <c r="A80" s="30"/>
      <c r="B80" s="30"/>
      <c r="C80" s="65"/>
      <c r="D80" s="65"/>
      <c r="E80" s="30"/>
      <c r="F80" s="30"/>
      <c r="G80" s="66"/>
      <c r="H80" s="66"/>
    </row>
    <row r="81" spans="1:8" ht="12">
      <c r="A81" s="30"/>
      <c r="B81" s="30"/>
      <c r="C81" s="65"/>
      <c r="D81" s="65"/>
      <c r="E81" s="30"/>
      <c r="F81" s="30"/>
      <c r="G81" s="66"/>
      <c r="H81" s="66"/>
    </row>
    <row r="82" spans="1:8" ht="12">
      <c r="A82" s="30"/>
      <c r="B82" s="30"/>
      <c r="C82" s="65"/>
      <c r="D82" s="65"/>
      <c r="E82" s="30"/>
      <c r="F82" s="30"/>
      <c r="G82" s="66"/>
      <c r="H82" s="66"/>
    </row>
    <row r="83" spans="1:8" ht="12">
      <c r="A83" s="30"/>
      <c r="B83" s="30"/>
      <c r="C83" s="65"/>
      <c r="D83" s="65"/>
      <c r="E83" s="30"/>
      <c r="F83" s="30"/>
      <c r="G83" s="66"/>
      <c r="H83" s="66"/>
    </row>
    <row r="84" spans="1:8" ht="12">
      <c r="A84" s="30"/>
      <c r="B84" s="30"/>
      <c r="C84" s="65"/>
      <c r="D84" s="65"/>
      <c r="E84" s="30"/>
      <c r="F84" s="30"/>
      <c r="G84" s="66"/>
      <c r="H84" s="66"/>
    </row>
    <row r="85" spans="1:8" ht="12">
      <c r="A85" s="30"/>
      <c r="B85" s="30"/>
      <c r="C85" s="65"/>
      <c r="D85" s="65"/>
      <c r="E85" s="30"/>
      <c r="F85" s="30"/>
      <c r="G85" s="66"/>
      <c r="H85" s="66"/>
    </row>
    <row r="86" spans="1:8" ht="12">
      <c r="A86" s="30"/>
      <c r="B86" s="30"/>
      <c r="C86" s="65"/>
      <c r="D86" s="65"/>
      <c r="E86" s="30"/>
      <c r="F86" s="30"/>
      <c r="G86" s="66"/>
      <c r="H86" s="66"/>
    </row>
    <row r="87" spans="1:8" ht="12">
      <c r="A87" s="30"/>
      <c r="B87" s="30"/>
      <c r="C87" s="65"/>
      <c r="D87" s="65"/>
      <c r="E87" s="30"/>
      <c r="F87" s="30"/>
      <c r="G87" s="66"/>
      <c r="H87" s="66"/>
    </row>
    <row r="88" spans="1:8" ht="12">
      <c r="A88" s="30"/>
      <c r="B88" s="30"/>
      <c r="C88" s="65"/>
      <c r="D88" s="65"/>
      <c r="E88" s="30"/>
      <c r="F88" s="30"/>
      <c r="G88" s="66"/>
      <c r="H88" s="66"/>
    </row>
    <row r="89" spans="1:8" ht="12">
      <c r="A89" s="30"/>
      <c r="B89" s="30"/>
      <c r="C89" s="65"/>
      <c r="D89" s="65"/>
      <c r="E89" s="30"/>
      <c r="F89" s="30"/>
      <c r="G89" s="66"/>
      <c r="H89" s="66"/>
    </row>
    <row r="90" spans="1:8" ht="12">
      <c r="A90" s="30"/>
      <c r="B90" s="30"/>
      <c r="C90" s="65"/>
      <c r="D90" s="65"/>
      <c r="E90" s="30"/>
      <c r="F90" s="30"/>
      <c r="G90" s="66"/>
      <c r="H90" s="66"/>
    </row>
    <row r="91" spans="1:8" ht="12">
      <c r="A91" s="30"/>
      <c r="B91" s="30"/>
      <c r="C91" s="65"/>
      <c r="D91" s="65"/>
      <c r="E91" s="30"/>
      <c r="F91" s="30"/>
      <c r="G91" s="66"/>
      <c r="H91" s="66"/>
    </row>
    <row r="92" spans="1:8" ht="12">
      <c r="A92" s="30"/>
      <c r="B92" s="30"/>
      <c r="C92" s="65"/>
      <c r="D92" s="65"/>
      <c r="E92" s="30"/>
      <c r="F92" s="30"/>
      <c r="G92" s="66"/>
      <c r="H92" s="66"/>
    </row>
    <row r="93" spans="1:8" ht="12">
      <c r="A93" s="30"/>
      <c r="B93" s="30"/>
      <c r="C93" s="65"/>
      <c r="D93" s="65"/>
      <c r="E93" s="30"/>
      <c r="F93" s="30"/>
      <c r="G93" s="66"/>
      <c r="H93" s="66"/>
    </row>
    <row r="94" spans="1:8" ht="12">
      <c r="A94" s="30"/>
      <c r="B94" s="30"/>
      <c r="C94" s="65"/>
      <c r="D94" s="65"/>
      <c r="E94" s="30"/>
      <c r="F94" s="30"/>
      <c r="G94" s="66"/>
      <c r="H94" s="66"/>
    </row>
    <row r="95" spans="1:8" ht="12">
      <c r="A95" s="30"/>
      <c r="B95" s="30"/>
      <c r="C95" s="65"/>
      <c r="D95" s="65"/>
      <c r="E95" s="30"/>
      <c r="F95" s="30"/>
      <c r="G95" s="66"/>
      <c r="H95" s="66"/>
    </row>
    <row r="96" spans="1:8" ht="12">
      <c r="A96" s="30"/>
      <c r="B96" s="30"/>
      <c r="C96" s="65"/>
      <c r="D96" s="65"/>
      <c r="E96" s="30"/>
      <c r="F96" s="30"/>
      <c r="G96" s="66"/>
      <c r="H96" s="66"/>
    </row>
    <row r="97" spans="1:8" ht="12">
      <c r="A97" s="30"/>
      <c r="B97" s="30"/>
      <c r="C97" s="65"/>
      <c r="D97" s="65"/>
      <c r="E97" s="30"/>
      <c r="F97" s="30"/>
      <c r="G97" s="66"/>
      <c r="H97" s="66"/>
    </row>
    <row r="98" spans="1:8" ht="12">
      <c r="A98" s="30"/>
      <c r="B98" s="30"/>
      <c r="C98" s="65"/>
      <c r="D98" s="65"/>
      <c r="E98" s="30"/>
      <c r="F98" s="30"/>
      <c r="G98" s="66"/>
      <c r="H98" s="66"/>
    </row>
    <row r="99" spans="1:8" ht="12">
      <c r="A99" s="30"/>
      <c r="B99" s="30"/>
      <c r="C99" s="65"/>
      <c r="D99" s="65"/>
      <c r="E99" s="30"/>
      <c r="F99" s="30"/>
      <c r="G99" s="66"/>
      <c r="H99" s="66"/>
    </row>
    <row r="100" spans="1:8" ht="12">
      <c r="A100" s="30"/>
      <c r="B100" s="30"/>
      <c r="C100" s="65"/>
      <c r="D100" s="65"/>
      <c r="E100" s="30"/>
      <c r="F100" s="30"/>
      <c r="G100" s="66"/>
      <c r="H100" s="66"/>
    </row>
    <row r="101" spans="1:8" ht="12">
      <c r="A101" s="30"/>
      <c r="B101" s="30"/>
      <c r="C101" s="65"/>
      <c r="D101" s="65"/>
      <c r="E101" s="30"/>
      <c r="F101" s="30"/>
      <c r="G101" s="66"/>
      <c r="H101" s="66"/>
    </row>
    <row r="102" spans="1:8" ht="12">
      <c r="A102" s="30"/>
      <c r="B102" s="30"/>
      <c r="C102" s="65"/>
      <c r="D102" s="65"/>
      <c r="E102" s="30"/>
      <c r="F102" s="30"/>
      <c r="G102" s="66"/>
      <c r="H102" s="66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/>
  <mergeCells count="3">
    <mergeCell ref="C45:D45"/>
    <mergeCell ref="B4:C4"/>
    <mergeCell ref="A43:E4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G19:H23 G15:H16 G9:H12 C40:D40 C38:D38 C31:D32 C22:D25 C17:D18 C9:D14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5905511811023623" right="0.2755905511811024" top="0.31496062992125984" bottom="0.2755905511811024" header="0.1968503937007874" footer="0.1968503937007874"/>
  <pageSetup fitToHeight="2" horizontalDpi="600" verticalDpi="600" orientation="landscape" paperSize="9" scale="85" r:id="rId1"/>
  <headerFooter alignWithMargins="0">
    <oddHeader>&amp;R&amp;"Times New Roman Cyr,Regular"&amp;8СПРАВКА ПО ОБРАЗЕЦ  № 2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M102"/>
  <sheetViews>
    <sheetView zoomScale="90" zoomScaleNormal="90" zoomScalePageLayoutView="0" workbookViewId="0" topLeftCell="A1">
      <selection activeCell="H25" sqref="H25"/>
    </sheetView>
  </sheetViews>
  <sheetFormatPr defaultColWidth="9.25390625" defaultRowHeight="12.75"/>
  <cols>
    <col min="1" max="1" width="69.875" style="68" customWidth="1"/>
    <col min="2" max="2" width="39.125" style="68" customWidth="1"/>
    <col min="3" max="3" width="22.125" style="253" customWidth="1"/>
    <col min="4" max="4" width="21.25390625" style="253" customWidth="1"/>
    <col min="5" max="5" width="10.125" style="68" customWidth="1"/>
    <col min="6" max="6" width="12.00390625" style="68" customWidth="1"/>
    <col min="7" max="16384" width="9.25390625" style="68" customWidth="1"/>
  </cols>
  <sheetData>
    <row r="1" spans="1:4" ht="12">
      <c r="A1" s="204"/>
      <c r="B1" s="204"/>
      <c r="C1" s="205"/>
      <c r="D1" s="205"/>
    </row>
    <row r="2" spans="1:6" ht="12">
      <c r="A2" s="206" t="s">
        <v>378</v>
      </c>
      <c r="B2" s="206"/>
      <c r="C2" s="207"/>
      <c r="D2" s="207"/>
      <c r="E2" s="209"/>
      <c r="F2" s="209"/>
    </row>
    <row r="3" spans="1:6" ht="15" customHeight="1">
      <c r="A3" s="244"/>
      <c r="B3" s="244"/>
      <c r="C3" s="245"/>
      <c r="D3" s="245"/>
      <c r="E3" s="210"/>
      <c r="F3" s="210"/>
    </row>
    <row r="4" spans="1:6" ht="15" customHeight="1">
      <c r="A4" s="246" t="s">
        <v>895</v>
      </c>
      <c r="B4" s="246" t="str">
        <f>'справка № 1 СЧЕТОВОДЕН  БАЛАНС'!B3</f>
        <v>ГРУПА "АЛБЕНА ИНВЕСТ - ХОЛДИНГ"АД</v>
      </c>
      <c r="C4" s="247" t="s">
        <v>1</v>
      </c>
      <c r="D4" s="247">
        <v>124044376</v>
      </c>
      <c r="E4" s="209"/>
      <c r="F4" s="209"/>
    </row>
    <row r="5" spans="1:4" ht="15">
      <c r="A5" s="246" t="s">
        <v>521</v>
      </c>
      <c r="B5" s="246" t="str">
        <f>'справка № 1 СЧЕТОВОДЕН  БАЛАНС'!B4</f>
        <v>КОНСОЛИДИРАН</v>
      </c>
      <c r="C5" s="275" t="s">
        <v>512</v>
      </c>
      <c r="D5" s="275"/>
    </row>
    <row r="6" spans="1:6" ht="12" customHeight="1">
      <c r="A6" s="248" t="s">
        <v>897</v>
      </c>
      <c r="B6" s="249" t="str">
        <f>'справка № 1 СЧЕТОВОДЕН  БАЛАНС'!B5</f>
        <v>31.03.2015 г.</v>
      </c>
      <c r="C6" s="250"/>
      <c r="D6" s="254" t="s">
        <v>270</v>
      </c>
      <c r="F6" s="211"/>
    </row>
    <row r="7" spans="1:6" ht="33.75" customHeight="1">
      <c r="A7" s="212" t="s">
        <v>379</v>
      </c>
      <c r="B7" s="212" t="s">
        <v>4</v>
      </c>
      <c r="C7" s="213" t="s">
        <v>5</v>
      </c>
      <c r="D7" s="213" t="s">
        <v>9</v>
      </c>
      <c r="E7" s="214"/>
      <c r="F7" s="214"/>
    </row>
    <row r="8" spans="1:6" ht="12">
      <c r="A8" s="212" t="s">
        <v>10</v>
      </c>
      <c r="B8" s="212" t="s">
        <v>11</v>
      </c>
      <c r="C8" s="215">
        <v>1</v>
      </c>
      <c r="D8" s="215">
        <v>2</v>
      </c>
      <c r="E8" s="214"/>
      <c r="F8" s="214"/>
    </row>
    <row r="9" spans="1:6" ht="12">
      <c r="A9" s="216" t="s">
        <v>380</v>
      </c>
      <c r="B9" s="217"/>
      <c r="C9" s="57"/>
      <c r="D9" s="57"/>
      <c r="E9" s="67"/>
      <c r="F9" s="67"/>
    </row>
    <row r="10" spans="1:6" ht="12">
      <c r="A10" s="218" t="s">
        <v>381</v>
      </c>
      <c r="B10" s="219" t="s">
        <v>382</v>
      </c>
      <c r="C10" s="336">
        <v>1242</v>
      </c>
      <c r="D10" s="336">
        <v>1388</v>
      </c>
      <c r="E10" s="67"/>
      <c r="F10" s="67"/>
    </row>
    <row r="11" spans="1:13" ht="12">
      <c r="A11" s="218" t="s">
        <v>383</v>
      </c>
      <c r="B11" s="219" t="s">
        <v>384</v>
      </c>
      <c r="C11" s="336">
        <v>-524</v>
      </c>
      <c r="D11" s="336">
        <v>-454</v>
      </c>
      <c r="E11" s="208"/>
      <c r="F11" s="208"/>
      <c r="G11" s="69"/>
      <c r="H11" s="69"/>
      <c r="I11" s="69"/>
      <c r="J11" s="69"/>
      <c r="K11" s="69"/>
      <c r="L11" s="69"/>
      <c r="M11" s="69"/>
    </row>
    <row r="12" spans="1:13" ht="12">
      <c r="A12" s="218" t="s">
        <v>385</v>
      </c>
      <c r="B12" s="219" t="s">
        <v>386</v>
      </c>
      <c r="C12" s="337"/>
      <c r="D12" s="336"/>
      <c r="E12" s="208"/>
      <c r="F12" s="208"/>
      <c r="G12" s="69"/>
      <c r="H12" s="69"/>
      <c r="I12" s="69"/>
      <c r="J12" s="69"/>
      <c r="K12" s="69"/>
      <c r="L12" s="69"/>
      <c r="M12" s="69"/>
    </row>
    <row r="13" spans="1:13" ht="12" customHeight="1">
      <c r="A13" s="218" t="s">
        <v>387</v>
      </c>
      <c r="B13" s="219" t="s">
        <v>388</v>
      </c>
      <c r="C13" s="336">
        <v>-343</v>
      </c>
      <c r="D13" s="336">
        <v>-368</v>
      </c>
      <c r="E13" s="208"/>
      <c r="F13" s="208"/>
      <c r="G13" s="69"/>
      <c r="H13" s="69"/>
      <c r="I13" s="69"/>
      <c r="J13" s="69"/>
      <c r="K13" s="69"/>
      <c r="L13" s="69"/>
      <c r="M13" s="69"/>
    </row>
    <row r="14" spans="1:13" ht="14.25" customHeight="1">
      <c r="A14" s="218" t="s">
        <v>389</v>
      </c>
      <c r="B14" s="219" t="s">
        <v>390</v>
      </c>
      <c r="C14" s="336">
        <v>-182</v>
      </c>
      <c r="D14" s="336">
        <v>-44</v>
      </c>
      <c r="E14" s="208"/>
      <c r="F14" s="208"/>
      <c r="G14" s="69"/>
      <c r="H14" s="69"/>
      <c r="I14" s="69"/>
      <c r="J14" s="69"/>
      <c r="K14" s="69"/>
      <c r="L14" s="69"/>
      <c r="M14" s="69"/>
    </row>
    <row r="15" spans="1:13" ht="12">
      <c r="A15" s="220" t="s">
        <v>391</v>
      </c>
      <c r="B15" s="219" t="s">
        <v>392</v>
      </c>
      <c r="C15" s="336">
        <v>-4</v>
      </c>
      <c r="D15" s="336">
        <v>-12</v>
      </c>
      <c r="E15" s="208"/>
      <c r="F15" s="208"/>
      <c r="G15" s="69"/>
      <c r="H15" s="69"/>
      <c r="I15" s="69"/>
      <c r="J15" s="69"/>
      <c r="K15" s="69"/>
      <c r="L15" s="69"/>
      <c r="M15" s="69"/>
    </row>
    <row r="16" spans="1:13" ht="12">
      <c r="A16" s="218" t="s">
        <v>393</v>
      </c>
      <c r="B16" s="219" t="s">
        <v>394</v>
      </c>
      <c r="C16" s="336"/>
      <c r="D16" s="336"/>
      <c r="E16" s="208"/>
      <c r="F16" s="208"/>
      <c r="G16" s="69"/>
      <c r="H16" s="69"/>
      <c r="I16" s="69"/>
      <c r="J16" s="69"/>
      <c r="K16" s="69"/>
      <c r="L16" s="69"/>
      <c r="M16" s="69"/>
    </row>
    <row r="17" spans="1:13" ht="12">
      <c r="A17" s="218" t="s">
        <v>395</v>
      </c>
      <c r="B17" s="219" t="s">
        <v>396</v>
      </c>
      <c r="C17" s="336"/>
      <c r="D17" s="336"/>
      <c r="E17" s="208"/>
      <c r="F17" s="208"/>
      <c r="G17" s="69"/>
      <c r="H17" s="69"/>
      <c r="I17" s="69"/>
      <c r="J17" s="69"/>
      <c r="K17" s="69"/>
      <c r="L17" s="69"/>
      <c r="M17" s="69"/>
    </row>
    <row r="18" spans="1:13" ht="12">
      <c r="A18" s="220" t="s">
        <v>397</v>
      </c>
      <c r="B18" s="221" t="s">
        <v>398</v>
      </c>
      <c r="C18" s="336"/>
      <c r="D18" s="336"/>
      <c r="E18" s="208"/>
      <c r="F18" s="208"/>
      <c r="G18" s="69"/>
      <c r="H18" s="69"/>
      <c r="I18" s="69"/>
      <c r="J18" s="69"/>
      <c r="K18" s="69"/>
      <c r="L18" s="69"/>
      <c r="M18" s="69"/>
    </row>
    <row r="19" spans="1:13" ht="12">
      <c r="A19" s="218" t="s">
        <v>399</v>
      </c>
      <c r="B19" s="219" t="s">
        <v>400</v>
      </c>
      <c r="C19" s="336">
        <v>21</v>
      </c>
      <c r="D19" s="336">
        <v>-87</v>
      </c>
      <c r="E19" s="208"/>
      <c r="F19" s="208"/>
      <c r="G19" s="69"/>
      <c r="H19" s="69"/>
      <c r="I19" s="69"/>
      <c r="J19" s="69"/>
      <c r="K19" s="69"/>
      <c r="L19" s="69"/>
      <c r="M19" s="69"/>
    </row>
    <row r="20" spans="1:13" ht="12">
      <c r="A20" s="222" t="s">
        <v>401</v>
      </c>
      <c r="B20" s="223" t="s">
        <v>402</v>
      </c>
      <c r="C20" s="633">
        <f>SUM(C10:C19)</f>
        <v>210</v>
      </c>
      <c r="D20" s="633">
        <f>SUM(D10:D19)</f>
        <v>423</v>
      </c>
      <c r="E20" s="208"/>
      <c r="F20" s="208"/>
      <c r="G20" s="69"/>
      <c r="H20" s="69"/>
      <c r="I20" s="69"/>
      <c r="J20" s="69"/>
      <c r="K20" s="69"/>
      <c r="L20" s="69"/>
      <c r="M20" s="69"/>
    </row>
    <row r="21" spans="1:13" ht="12">
      <c r="A21" s="216" t="s">
        <v>403</v>
      </c>
      <c r="B21" s="224"/>
      <c r="C21" s="338"/>
      <c r="D21" s="338"/>
      <c r="E21" s="208"/>
      <c r="F21" s="208"/>
      <c r="G21" s="69"/>
      <c r="H21" s="69"/>
      <c r="I21" s="69"/>
      <c r="J21" s="69"/>
      <c r="K21" s="69"/>
      <c r="L21" s="69"/>
      <c r="M21" s="69"/>
    </row>
    <row r="22" spans="1:13" ht="12">
      <c r="A22" s="218" t="s">
        <v>404</v>
      </c>
      <c r="B22" s="219" t="s">
        <v>405</v>
      </c>
      <c r="C22" s="336">
        <v>-148</v>
      </c>
      <c r="D22" s="336">
        <v>-282</v>
      </c>
      <c r="E22" s="208"/>
      <c r="F22" s="208"/>
      <c r="G22" s="69"/>
      <c r="H22" s="69"/>
      <c r="I22" s="69"/>
      <c r="J22" s="69"/>
      <c r="K22" s="69"/>
      <c r="L22" s="69"/>
      <c r="M22" s="69"/>
    </row>
    <row r="23" spans="1:13" ht="12">
      <c r="A23" s="218" t="s">
        <v>406</v>
      </c>
      <c r="B23" s="219" t="s">
        <v>407</v>
      </c>
      <c r="C23" s="336"/>
      <c r="D23" s="336"/>
      <c r="E23" s="208"/>
      <c r="F23" s="208"/>
      <c r="G23" s="69"/>
      <c r="H23" s="69"/>
      <c r="I23" s="69"/>
      <c r="J23" s="69"/>
      <c r="K23" s="69"/>
      <c r="L23" s="69"/>
      <c r="M23" s="69"/>
    </row>
    <row r="24" spans="1:13" ht="12">
      <c r="A24" s="218" t="s">
        <v>900</v>
      </c>
      <c r="B24" s="219" t="s">
        <v>408</v>
      </c>
      <c r="C24" s="336"/>
      <c r="D24" s="336"/>
      <c r="E24" s="208"/>
      <c r="F24" s="208"/>
      <c r="G24" s="69"/>
      <c r="H24" s="69"/>
      <c r="I24" s="69"/>
      <c r="J24" s="69"/>
      <c r="K24" s="69"/>
      <c r="L24" s="69"/>
      <c r="M24" s="69"/>
    </row>
    <row r="25" spans="1:13" ht="13.5" customHeight="1">
      <c r="A25" s="218" t="s">
        <v>526</v>
      </c>
      <c r="B25" s="219" t="s">
        <v>409</v>
      </c>
      <c r="C25" s="336">
        <f>1152-102-51-99</f>
        <v>900</v>
      </c>
      <c r="D25" s="336"/>
      <c r="E25" s="208"/>
      <c r="F25" s="208"/>
      <c r="G25" s="69"/>
      <c r="H25" s="69"/>
      <c r="I25" s="69"/>
      <c r="J25" s="69"/>
      <c r="K25" s="69"/>
      <c r="L25" s="69"/>
      <c r="M25" s="69"/>
    </row>
    <row r="26" spans="1:13" ht="12">
      <c r="A26" s="218" t="s">
        <v>901</v>
      </c>
      <c r="B26" s="219" t="s">
        <v>410</v>
      </c>
      <c r="C26" s="336">
        <v>102</v>
      </c>
      <c r="D26" s="336">
        <v>86</v>
      </c>
      <c r="E26" s="208"/>
      <c r="F26" s="208"/>
      <c r="G26" s="69"/>
      <c r="H26" s="69"/>
      <c r="I26" s="69"/>
      <c r="J26" s="69"/>
      <c r="K26" s="69"/>
      <c r="L26" s="69"/>
      <c r="M26" s="69"/>
    </row>
    <row r="27" spans="1:13" ht="12">
      <c r="A27" s="218" t="s">
        <v>411</v>
      </c>
      <c r="B27" s="219" t="s">
        <v>412</v>
      </c>
      <c r="C27" s="336"/>
      <c r="D27" s="336"/>
      <c r="E27" s="208"/>
      <c r="F27" s="208"/>
      <c r="G27" s="69"/>
      <c r="H27" s="69"/>
      <c r="I27" s="69"/>
      <c r="J27" s="69"/>
      <c r="K27" s="69"/>
      <c r="L27" s="69"/>
      <c r="M27" s="69"/>
    </row>
    <row r="28" spans="1:13" ht="12">
      <c r="A28" s="218" t="s">
        <v>413</v>
      </c>
      <c r="B28" s="219" t="s">
        <v>414</v>
      </c>
      <c r="C28" s="336"/>
      <c r="D28" s="336">
        <v>45</v>
      </c>
      <c r="E28" s="208"/>
      <c r="F28" s="208"/>
      <c r="G28" s="69"/>
      <c r="H28" s="69"/>
      <c r="I28" s="69"/>
      <c r="J28" s="69"/>
      <c r="K28" s="69"/>
      <c r="L28" s="69"/>
      <c r="M28" s="69"/>
    </row>
    <row r="29" spans="1:13" ht="12">
      <c r="A29" s="218" t="s">
        <v>415</v>
      </c>
      <c r="B29" s="219" t="s">
        <v>416</v>
      </c>
      <c r="C29" s="336"/>
      <c r="D29" s="336"/>
      <c r="E29" s="208"/>
      <c r="F29" s="208"/>
      <c r="G29" s="69"/>
      <c r="H29" s="69"/>
      <c r="I29" s="69"/>
      <c r="J29" s="69"/>
      <c r="K29" s="69"/>
      <c r="L29" s="69"/>
      <c r="M29" s="69"/>
    </row>
    <row r="30" spans="1:13" ht="12">
      <c r="A30" s="218" t="s">
        <v>397</v>
      </c>
      <c r="B30" s="219" t="s">
        <v>417</v>
      </c>
      <c r="C30" s="336"/>
      <c r="D30" s="336"/>
      <c r="E30" s="208"/>
      <c r="F30" s="208"/>
      <c r="G30" s="69"/>
      <c r="H30" s="69"/>
      <c r="I30" s="69"/>
      <c r="J30" s="69"/>
      <c r="K30" s="69"/>
      <c r="L30" s="69"/>
      <c r="M30" s="69"/>
    </row>
    <row r="31" spans="1:13" ht="12">
      <c r="A31" s="218" t="s">
        <v>418</v>
      </c>
      <c r="B31" s="219" t="s">
        <v>419</v>
      </c>
      <c r="C31" s="336">
        <f>50+51-30+99</f>
        <v>170</v>
      </c>
      <c r="D31" s="336">
        <f>-78-350</f>
        <v>-428</v>
      </c>
      <c r="E31" s="208"/>
      <c r="F31" s="208"/>
      <c r="G31" s="69"/>
      <c r="H31" s="69"/>
      <c r="I31" s="69"/>
      <c r="J31" s="69"/>
      <c r="K31" s="69"/>
      <c r="L31" s="69"/>
      <c r="M31" s="69"/>
    </row>
    <row r="32" spans="1:13" ht="12">
      <c r="A32" s="222" t="s">
        <v>420</v>
      </c>
      <c r="B32" s="223" t="s">
        <v>421</v>
      </c>
      <c r="C32" s="633">
        <f>SUM(C22:C31)</f>
        <v>1024</v>
      </c>
      <c r="D32" s="633">
        <f>SUM(D22:D31)</f>
        <v>-579</v>
      </c>
      <c r="E32" s="208"/>
      <c r="F32" s="208"/>
      <c r="G32" s="69"/>
      <c r="H32" s="69"/>
      <c r="I32" s="69"/>
      <c r="J32" s="69"/>
      <c r="K32" s="69"/>
      <c r="L32" s="69"/>
      <c r="M32" s="69"/>
    </row>
    <row r="33" spans="1:6" ht="12">
      <c r="A33" s="216" t="s">
        <v>422</v>
      </c>
      <c r="B33" s="224"/>
      <c r="C33" s="338"/>
      <c r="D33" s="338"/>
      <c r="E33" s="67"/>
      <c r="F33" s="67"/>
    </row>
    <row r="34" spans="1:6" ht="12">
      <c r="A34" s="218" t="s">
        <v>423</v>
      </c>
      <c r="B34" s="219" t="s">
        <v>424</v>
      </c>
      <c r="C34" s="336"/>
      <c r="D34" s="336"/>
      <c r="E34" s="67"/>
      <c r="F34" s="67"/>
    </row>
    <row r="35" spans="1:6" ht="12">
      <c r="A35" s="220" t="s">
        <v>425</v>
      </c>
      <c r="B35" s="219" t="s">
        <v>426</v>
      </c>
      <c r="C35" s="336"/>
      <c r="D35" s="336"/>
      <c r="E35" s="67"/>
      <c r="F35" s="67"/>
    </row>
    <row r="36" spans="1:6" ht="12">
      <c r="A36" s="218" t="s">
        <v>427</v>
      </c>
      <c r="B36" s="219" t="s">
        <v>428</v>
      </c>
      <c r="C36" s="336"/>
      <c r="D36" s="336"/>
      <c r="E36" s="67"/>
      <c r="F36" s="67"/>
    </row>
    <row r="37" spans="1:6" ht="12">
      <c r="A37" s="218" t="s">
        <v>429</v>
      </c>
      <c r="B37" s="219" t="s">
        <v>430</v>
      </c>
      <c r="C37" s="336">
        <v>-2</v>
      </c>
      <c r="D37" s="336"/>
      <c r="E37" s="67"/>
      <c r="F37" s="67"/>
    </row>
    <row r="38" spans="1:6" ht="12">
      <c r="A38" s="218" t="s">
        <v>431</v>
      </c>
      <c r="B38" s="219" t="s">
        <v>432</v>
      </c>
      <c r="C38" s="336"/>
      <c r="D38" s="336"/>
      <c r="E38" s="67"/>
      <c r="F38" s="67"/>
    </row>
    <row r="39" spans="1:6" ht="12">
      <c r="A39" s="218" t="s">
        <v>433</v>
      </c>
      <c r="B39" s="219" t="s">
        <v>434</v>
      </c>
      <c r="C39" s="336"/>
      <c r="D39" s="336"/>
      <c r="E39" s="67"/>
      <c r="F39" s="67"/>
    </row>
    <row r="40" spans="1:6" ht="12">
      <c r="A40" s="218" t="s">
        <v>435</v>
      </c>
      <c r="B40" s="219" t="s">
        <v>436</v>
      </c>
      <c r="C40" s="336">
        <v>-15</v>
      </c>
      <c r="D40" s="336">
        <v>-20</v>
      </c>
      <c r="E40" s="67"/>
      <c r="F40" s="67"/>
    </row>
    <row r="41" spans="1:8" ht="12">
      <c r="A41" s="218" t="s">
        <v>437</v>
      </c>
      <c r="B41" s="219" t="s">
        <v>438</v>
      </c>
      <c r="C41" s="336">
        <v>-2</v>
      </c>
      <c r="D41" s="336">
        <v>-10</v>
      </c>
      <c r="E41" s="67"/>
      <c r="F41" s="67"/>
      <c r="G41" s="69"/>
      <c r="H41" s="69"/>
    </row>
    <row r="42" spans="1:8" ht="12">
      <c r="A42" s="222" t="s">
        <v>439</v>
      </c>
      <c r="B42" s="223" t="s">
        <v>440</v>
      </c>
      <c r="C42" s="633">
        <f>SUM(C34:C41)</f>
        <v>-19</v>
      </c>
      <c r="D42" s="633">
        <f>SUM(D34:D41)</f>
        <v>-30</v>
      </c>
      <c r="E42" s="67"/>
      <c r="F42" s="67"/>
      <c r="G42" s="69"/>
      <c r="H42" s="69"/>
    </row>
    <row r="43" spans="1:8" ht="12">
      <c r="A43" s="225" t="s">
        <v>441</v>
      </c>
      <c r="B43" s="223" t="s">
        <v>442</v>
      </c>
      <c r="C43" s="338">
        <f>C42+C32+C20</f>
        <v>1215</v>
      </c>
      <c r="D43" s="338">
        <f>D42+D32+D20</f>
        <v>-186</v>
      </c>
      <c r="E43" s="67"/>
      <c r="F43" s="67"/>
      <c r="G43" s="69"/>
      <c r="H43" s="69"/>
    </row>
    <row r="44" spans="1:8" ht="12">
      <c r="A44" s="216" t="s">
        <v>443</v>
      </c>
      <c r="B44" s="224" t="s">
        <v>444</v>
      </c>
      <c r="C44" s="339">
        <v>1409</v>
      </c>
      <c r="D44" s="339">
        <v>2003</v>
      </c>
      <c r="E44" s="67"/>
      <c r="F44" s="67"/>
      <c r="G44" s="69"/>
      <c r="H44" s="69"/>
    </row>
    <row r="45" spans="1:8" ht="12">
      <c r="A45" s="216" t="s">
        <v>445</v>
      </c>
      <c r="B45" s="224" t="s">
        <v>446</v>
      </c>
      <c r="C45" s="633">
        <f>C44+C43</f>
        <v>2624</v>
      </c>
      <c r="D45" s="633">
        <f>D44+D43</f>
        <v>1817</v>
      </c>
      <c r="E45" s="67"/>
      <c r="F45" s="67"/>
      <c r="G45" s="69"/>
      <c r="H45" s="69"/>
    </row>
    <row r="46" spans="1:8" ht="12">
      <c r="A46" s="218" t="s">
        <v>447</v>
      </c>
      <c r="B46" s="224" t="s">
        <v>448</v>
      </c>
      <c r="C46" s="340">
        <f>C45</f>
        <v>2624</v>
      </c>
      <c r="D46" s="340">
        <f>D45</f>
        <v>1817</v>
      </c>
      <c r="E46" s="67"/>
      <c r="F46" s="67"/>
      <c r="G46" s="69"/>
      <c r="H46" s="69"/>
    </row>
    <row r="47" spans="1:8" ht="12">
      <c r="A47" s="218" t="s">
        <v>449</v>
      </c>
      <c r="B47" s="224" t="s">
        <v>450</v>
      </c>
      <c r="C47" s="340"/>
      <c r="D47" s="340"/>
      <c r="G47" s="69"/>
      <c r="H47" s="69"/>
    </row>
    <row r="48" spans="1:8" ht="12">
      <c r="A48" s="67"/>
      <c r="B48" s="226"/>
      <c r="C48" s="227"/>
      <c r="D48" s="227"/>
      <c r="G48" s="69"/>
      <c r="H48" s="69"/>
    </row>
    <row r="49" spans="1:8" ht="12">
      <c r="A49" s="251" t="str">
        <f>'справка № 1 СЧЕТОВОДЕН  БАЛАНС'!A97</f>
        <v>Дата на съставяне: 25.05.2015г.</v>
      </c>
      <c r="B49" s="252"/>
      <c r="C49" s="205"/>
      <c r="D49" s="255"/>
      <c r="E49" s="228"/>
      <c r="G49" s="69"/>
      <c r="H49" s="69"/>
    </row>
    <row r="50" spans="1:8" ht="12">
      <c r="A50" s="204"/>
      <c r="B50" s="252" t="s">
        <v>377</v>
      </c>
      <c r="C50" s="252" t="s">
        <v>516</v>
      </c>
      <c r="D50" s="252"/>
      <c r="G50" s="69"/>
      <c r="H50" s="69"/>
    </row>
    <row r="51" spans="1:8" ht="12.75">
      <c r="A51" s="204"/>
      <c r="B51" s="333" t="s">
        <v>517</v>
      </c>
      <c r="C51" s="333" t="s">
        <v>518</v>
      </c>
      <c r="D51" s="269"/>
      <c r="G51" s="69"/>
      <c r="H51" s="69"/>
    </row>
    <row r="52" spans="1:8" ht="12">
      <c r="A52" s="204"/>
      <c r="B52" s="252"/>
      <c r="C52" s="659"/>
      <c r="D52" s="659"/>
      <c r="G52" s="69"/>
      <c r="H52" s="69"/>
    </row>
    <row r="53" spans="1:8" ht="12">
      <c r="A53" s="204"/>
      <c r="B53" s="269"/>
      <c r="C53" s="205"/>
      <c r="D53" s="205"/>
      <c r="G53" s="69"/>
      <c r="H53" s="69"/>
    </row>
    <row r="54" spans="7:8" ht="12">
      <c r="G54" s="69"/>
      <c r="H54" s="69"/>
    </row>
    <row r="55" spans="7:8" ht="12">
      <c r="G55" s="69"/>
      <c r="H55" s="69"/>
    </row>
    <row r="56" spans="7:8" ht="12">
      <c r="G56" s="69"/>
      <c r="H56" s="69"/>
    </row>
    <row r="57" spans="7:8" ht="12">
      <c r="G57" s="69"/>
      <c r="H57" s="69"/>
    </row>
    <row r="58" spans="7:8" ht="12">
      <c r="G58" s="69"/>
      <c r="H58" s="69"/>
    </row>
    <row r="59" spans="7:8" ht="12">
      <c r="G59" s="69"/>
      <c r="H59" s="69"/>
    </row>
    <row r="60" spans="7:8" ht="12">
      <c r="G60" s="69"/>
      <c r="H60" s="69"/>
    </row>
    <row r="61" spans="7:8" ht="12">
      <c r="G61" s="69"/>
      <c r="H61" s="69"/>
    </row>
    <row r="62" spans="7:8" ht="12">
      <c r="G62" s="69"/>
      <c r="H62" s="69"/>
    </row>
    <row r="63" spans="7:8" ht="12">
      <c r="G63" s="69"/>
      <c r="H63" s="69"/>
    </row>
    <row r="64" spans="7:8" ht="12">
      <c r="G64" s="69"/>
      <c r="H64" s="69"/>
    </row>
    <row r="65" spans="7:8" ht="12">
      <c r="G65" s="69"/>
      <c r="H65" s="69"/>
    </row>
    <row r="66" spans="7:8" ht="12">
      <c r="G66" s="69"/>
      <c r="H66" s="69"/>
    </row>
    <row r="67" spans="7:8" ht="12">
      <c r="G67" s="69"/>
      <c r="H67" s="69"/>
    </row>
    <row r="68" spans="7:8" ht="12">
      <c r="G68" s="69"/>
      <c r="H68" s="69"/>
    </row>
    <row r="69" spans="7:8" ht="12">
      <c r="G69" s="69"/>
      <c r="H69" s="69"/>
    </row>
    <row r="70" spans="7:8" ht="12">
      <c r="G70" s="69"/>
      <c r="H70" s="69"/>
    </row>
    <row r="71" spans="7:8" ht="12">
      <c r="G71" s="69"/>
      <c r="H71" s="69"/>
    </row>
    <row r="72" spans="7:8" ht="12">
      <c r="G72" s="69"/>
      <c r="H72" s="69"/>
    </row>
    <row r="73" spans="7:8" ht="12">
      <c r="G73" s="69"/>
      <c r="H73" s="69"/>
    </row>
    <row r="74" spans="7:8" ht="12">
      <c r="G74" s="69"/>
      <c r="H74" s="69"/>
    </row>
    <row r="75" spans="7:8" ht="12">
      <c r="G75" s="69"/>
      <c r="H75" s="69"/>
    </row>
    <row r="76" spans="7:8" ht="12">
      <c r="G76" s="69"/>
      <c r="H76" s="69"/>
    </row>
    <row r="77" spans="7:8" ht="12">
      <c r="G77" s="69"/>
      <c r="H77" s="69"/>
    </row>
    <row r="78" spans="7:8" ht="12">
      <c r="G78" s="69"/>
      <c r="H78" s="69"/>
    </row>
    <row r="79" spans="7:8" ht="12">
      <c r="G79" s="69"/>
      <c r="H79" s="69"/>
    </row>
    <row r="80" spans="7:8" ht="12">
      <c r="G80" s="69"/>
      <c r="H80" s="69"/>
    </row>
    <row r="81" spans="7:8" ht="12">
      <c r="G81" s="69"/>
      <c r="H81" s="69"/>
    </row>
    <row r="82" spans="7:8" ht="12">
      <c r="G82" s="69"/>
      <c r="H82" s="69"/>
    </row>
    <row r="83" spans="7:8" ht="12">
      <c r="G83" s="69"/>
      <c r="H83" s="69"/>
    </row>
    <row r="84" spans="7:8" ht="12">
      <c r="G84" s="69"/>
      <c r="H84" s="69"/>
    </row>
    <row r="85" spans="7:8" ht="12">
      <c r="G85" s="69"/>
      <c r="H85" s="69"/>
    </row>
    <row r="86" spans="7:8" ht="12">
      <c r="G86" s="69"/>
      <c r="H86" s="69"/>
    </row>
    <row r="87" spans="7:8" ht="12">
      <c r="G87" s="69"/>
      <c r="H87" s="69"/>
    </row>
    <row r="88" spans="7:8" ht="12">
      <c r="G88" s="69"/>
      <c r="H88" s="69"/>
    </row>
    <row r="89" spans="7:8" ht="12">
      <c r="G89" s="69"/>
      <c r="H89" s="69"/>
    </row>
    <row r="90" spans="7:8" ht="12">
      <c r="G90" s="69"/>
      <c r="H90" s="69"/>
    </row>
    <row r="91" spans="7:8" ht="12">
      <c r="G91" s="69"/>
      <c r="H91" s="69"/>
    </row>
    <row r="92" spans="7:8" ht="12">
      <c r="G92" s="69"/>
      <c r="H92" s="69"/>
    </row>
    <row r="93" spans="7:8" ht="12">
      <c r="G93" s="69"/>
      <c r="H93" s="69"/>
    </row>
    <row r="94" spans="7:8" ht="12">
      <c r="G94" s="69"/>
      <c r="H94" s="69"/>
    </row>
    <row r="95" spans="7:8" ht="12">
      <c r="G95" s="69"/>
      <c r="H95" s="69"/>
    </row>
    <row r="96" spans="7:8" ht="12">
      <c r="G96" s="69"/>
      <c r="H96" s="69"/>
    </row>
    <row r="97" spans="7:8" ht="12">
      <c r="G97" s="69"/>
      <c r="H97" s="69"/>
    </row>
    <row r="98" spans="7:8" ht="12">
      <c r="G98" s="69"/>
      <c r="H98" s="69"/>
    </row>
    <row r="99" spans="7:8" ht="12">
      <c r="G99" s="69"/>
      <c r="H99" s="69"/>
    </row>
    <row r="100" spans="7:8" ht="12">
      <c r="G100" s="69"/>
      <c r="H100" s="69"/>
    </row>
    <row r="101" spans="7:8" ht="12">
      <c r="G101" s="69"/>
      <c r="H101" s="69"/>
    </row>
    <row r="102" spans="7:8" ht="12">
      <c r="G102" s="69"/>
      <c r="H102" s="69"/>
    </row>
  </sheetData>
  <sheetProtection/>
  <autoFilter ref="A8:D47"/>
  <mergeCells count="1">
    <mergeCell ref="C52:D52"/>
  </mergeCells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11:D19 D22:D31 D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1.0236220472440944" right="0.5118110236220472" top="0.4724409448818898" bottom="0.5118110236220472" header="0.4724409448818898" footer="0.5118110236220472"/>
  <pageSetup horizontalDpi="600" verticalDpi="600" orientation="landscape" paperSize="9" scale="80" r:id="rId1"/>
  <headerFooter alignWithMargins="0">
    <oddHeader>&amp;R&amp;"Times New Roman Cyr,Обикновен"&amp;9СПРАВКА  ПО ОБРАЗЕЦ №  3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534"/>
  <sheetViews>
    <sheetView zoomScalePageLayoutView="0" workbookViewId="0" topLeftCell="A13">
      <selection activeCell="K22" sqref="K22"/>
    </sheetView>
  </sheetViews>
  <sheetFormatPr defaultColWidth="7.125" defaultRowHeight="12.75"/>
  <cols>
    <col min="1" max="1" width="41.625" style="25" customWidth="1"/>
    <col min="2" max="2" width="8.25390625" style="39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6384" width="7.125" style="19" customWidth="1"/>
  </cols>
  <sheetData>
    <row r="1" spans="1:13" s="7" customFormat="1" ht="24" customHeight="1">
      <c r="A1" s="660" t="s">
        <v>451</v>
      </c>
      <c r="B1" s="660"/>
      <c r="C1" s="660"/>
      <c r="D1" s="660"/>
      <c r="E1" s="660"/>
      <c r="F1" s="4"/>
      <c r="G1" s="4"/>
      <c r="H1" s="4"/>
      <c r="I1" s="4"/>
      <c r="J1" s="4"/>
      <c r="K1" s="5"/>
      <c r="L1" s="5"/>
      <c r="M1" s="5"/>
    </row>
    <row r="2" spans="1:13" s="7" customFormat="1" ht="12">
      <c r="A2" s="6"/>
      <c r="B2" s="36"/>
      <c r="C2" s="4"/>
      <c r="D2" s="4"/>
      <c r="E2" s="4"/>
      <c r="F2" s="4"/>
      <c r="G2" s="4"/>
      <c r="H2" s="4"/>
      <c r="I2" s="4"/>
      <c r="J2" s="4"/>
      <c r="K2" s="5"/>
      <c r="L2" s="5"/>
      <c r="M2" s="5"/>
    </row>
    <row r="3" spans="1:13" s="7" customFormat="1" ht="17.25" customHeight="1">
      <c r="A3" s="325" t="s">
        <v>519</v>
      </c>
      <c r="B3" s="613" t="str">
        <f>'справка № 1 СЧЕТОВОДЕН  БАЛАНС'!B3:E3</f>
        <v>ГРУПА "АЛБЕНА ИНВЕСТ - ХОЛДИНГ"АД</v>
      </c>
      <c r="C3" s="613"/>
      <c r="D3" s="613"/>
      <c r="E3" s="613"/>
      <c r="F3" s="613"/>
      <c r="G3" s="613"/>
      <c r="H3" s="613"/>
      <c r="I3" s="613"/>
      <c r="J3" s="4"/>
      <c r="K3" s="5"/>
      <c r="L3" s="2" t="s">
        <v>511</v>
      </c>
      <c r="M3" s="2"/>
    </row>
    <row r="4" spans="1:13" s="7" customFormat="1" ht="13.5" customHeight="1">
      <c r="A4" s="8" t="s">
        <v>523</v>
      </c>
      <c r="B4" s="661" t="s">
        <v>520</v>
      </c>
      <c r="C4" s="661"/>
      <c r="D4" s="661"/>
      <c r="E4" s="326"/>
      <c r="F4" s="326"/>
      <c r="G4" s="326"/>
      <c r="H4" s="326"/>
      <c r="I4" s="326"/>
      <c r="J4" s="70"/>
      <c r="K4" s="9"/>
      <c r="L4" s="1" t="s">
        <v>512</v>
      </c>
      <c r="M4" s="1"/>
    </row>
    <row r="5" spans="1:13" s="7" customFormat="1" ht="12.75" customHeight="1">
      <c r="A5" s="8" t="s">
        <v>522</v>
      </c>
      <c r="B5" s="662" t="str">
        <f>'справка № 1 СЧЕТОВОДЕН  БАЛАНС'!B5:C5</f>
        <v>31.03.2015 г.</v>
      </c>
      <c r="C5" s="662"/>
      <c r="D5" s="327"/>
      <c r="E5" s="327"/>
      <c r="F5" s="327"/>
      <c r="G5" s="327"/>
      <c r="H5" s="327"/>
      <c r="I5" s="71"/>
      <c r="J5" s="71"/>
      <c r="K5" s="10"/>
      <c r="L5" s="11"/>
      <c r="M5" s="12" t="s">
        <v>2</v>
      </c>
    </row>
    <row r="6" spans="1:13" s="15" customFormat="1" ht="21.75" customHeight="1">
      <c r="A6" s="112"/>
      <c r="B6" s="116"/>
      <c r="C6" s="98"/>
      <c r="D6" s="105" t="s">
        <v>452</v>
      </c>
      <c r="E6" s="14"/>
      <c r="F6" s="14"/>
      <c r="G6" s="14"/>
      <c r="H6" s="14"/>
      <c r="I6" s="14" t="s">
        <v>453</v>
      </c>
      <c r="J6" s="104"/>
      <c r="K6" s="103"/>
      <c r="L6" s="98"/>
      <c r="M6" s="101"/>
    </row>
    <row r="7" spans="1:13" s="15" customFormat="1" ht="60">
      <c r="A7" s="113" t="s">
        <v>454</v>
      </c>
      <c r="B7" s="117" t="s">
        <v>455</v>
      </c>
      <c r="C7" s="99" t="s">
        <v>456</v>
      </c>
      <c r="D7" s="114" t="s">
        <v>457</v>
      </c>
      <c r="E7" s="98" t="s">
        <v>458</v>
      </c>
      <c r="F7" s="14" t="s">
        <v>459</v>
      </c>
      <c r="G7" s="14"/>
      <c r="H7" s="14"/>
      <c r="I7" s="98" t="s">
        <v>460</v>
      </c>
      <c r="J7" s="106" t="s">
        <v>461</v>
      </c>
      <c r="K7" s="99" t="s">
        <v>462</v>
      </c>
      <c r="L7" s="99" t="s">
        <v>524</v>
      </c>
      <c r="M7" s="111" t="s">
        <v>463</v>
      </c>
    </row>
    <row r="8" spans="1:13" s="15" customFormat="1" ht="54" customHeight="1">
      <c r="A8" s="110"/>
      <c r="B8" s="118"/>
      <c r="C8" s="100"/>
      <c r="D8" s="115"/>
      <c r="E8" s="100"/>
      <c r="F8" s="13" t="s">
        <v>464</v>
      </c>
      <c r="G8" s="13" t="s">
        <v>465</v>
      </c>
      <c r="H8" s="13" t="s">
        <v>466</v>
      </c>
      <c r="I8" s="100"/>
      <c r="J8" s="107"/>
      <c r="K8" s="100"/>
      <c r="L8" s="100"/>
      <c r="M8" s="102"/>
    </row>
    <row r="9" spans="1:13" s="15" customFormat="1" ht="12" customHeight="1">
      <c r="A9" s="13" t="s">
        <v>10</v>
      </c>
      <c r="B9" s="34"/>
      <c r="C9" s="108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08">
        <v>9</v>
      </c>
      <c r="L9" s="108">
        <v>10</v>
      </c>
      <c r="M9" s="109">
        <v>11</v>
      </c>
    </row>
    <row r="10" spans="1:13" s="15" customFormat="1" ht="12" customHeight="1">
      <c r="A10" s="13" t="s">
        <v>467</v>
      </c>
      <c r="B10" s="35"/>
      <c r="C10" s="58" t="s">
        <v>43</v>
      </c>
      <c r="D10" s="58" t="s">
        <v>43</v>
      </c>
      <c r="E10" s="16" t="s">
        <v>54</v>
      </c>
      <c r="F10" s="16" t="s">
        <v>61</v>
      </c>
      <c r="G10" s="16" t="s">
        <v>65</v>
      </c>
      <c r="H10" s="16" t="s">
        <v>69</v>
      </c>
      <c r="I10" s="16" t="s">
        <v>82</v>
      </c>
      <c r="J10" s="16" t="s">
        <v>85</v>
      </c>
      <c r="K10" s="40" t="s">
        <v>468</v>
      </c>
      <c r="L10" s="16" t="s">
        <v>108</v>
      </c>
      <c r="M10" s="17" t="s">
        <v>116</v>
      </c>
    </row>
    <row r="11" spans="1:13" ht="15.75" customHeight="1">
      <c r="A11" s="18" t="s">
        <v>469</v>
      </c>
      <c r="B11" s="35" t="s">
        <v>470</v>
      </c>
      <c r="C11" s="636">
        <f>'[1]справка №1 СЧЕТОВОДЕН  БАЛАНС'!H17</f>
        <v>5500</v>
      </c>
      <c r="D11" s="636">
        <f>'[1]справка №1 СЧЕТОВОДЕН  БАЛАНС'!H19</f>
        <v>0</v>
      </c>
      <c r="E11" s="636">
        <v>56546</v>
      </c>
      <c r="F11" s="636">
        <v>550</v>
      </c>
      <c r="G11" s="636">
        <f>'[1]справка №1 СЧЕТОВОДЕН  БАЛАНС'!H23</f>
        <v>0</v>
      </c>
      <c r="H11" s="637">
        <v>21406</v>
      </c>
      <c r="I11" s="636">
        <v>22954</v>
      </c>
      <c r="J11" s="636"/>
      <c r="K11" s="650"/>
      <c r="L11" s="638">
        <f aca="true" t="shared" si="0" ref="L11:L31">SUM(C11:K11)</f>
        <v>106956</v>
      </c>
      <c r="M11" s="636">
        <v>2040</v>
      </c>
    </row>
    <row r="12" spans="1:13" ht="12.75" customHeight="1">
      <c r="A12" s="18" t="s">
        <v>471</v>
      </c>
      <c r="B12" s="35" t="s">
        <v>472</v>
      </c>
      <c r="C12" s="278">
        <f aca="true" t="shared" si="1" ref="C12:K12">C13+C14</f>
        <v>0</v>
      </c>
      <c r="D12" s="278">
        <f t="shared" si="1"/>
        <v>0</v>
      </c>
      <c r="E12" s="278">
        <f t="shared" si="1"/>
        <v>0</v>
      </c>
      <c r="F12" s="278">
        <f t="shared" si="1"/>
        <v>0</v>
      </c>
      <c r="G12" s="278">
        <f t="shared" si="1"/>
        <v>0</v>
      </c>
      <c r="H12" s="278">
        <f t="shared" si="1"/>
        <v>0</v>
      </c>
      <c r="I12" s="278">
        <f t="shared" si="1"/>
        <v>0</v>
      </c>
      <c r="J12" s="278">
        <f t="shared" si="1"/>
        <v>0</v>
      </c>
      <c r="K12" s="278">
        <f t="shared" si="1"/>
        <v>0</v>
      </c>
      <c r="L12" s="277">
        <f t="shared" si="0"/>
        <v>0</v>
      </c>
      <c r="M12" s="278">
        <f>M13+M14</f>
        <v>0</v>
      </c>
    </row>
    <row r="13" spans="1:13" ht="12.75" customHeight="1">
      <c r="A13" s="20" t="s">
        <v>473</v>
      </c>
      <c r="B13" s="16" t="s">
        <v>474</v>
      </c>
      <c r="C13" s="276"/>
      <c r="D13" s="276"/>
      <c r="E13" s="276"/>
      <c r="F13" s="276"/>
      <c r="G13" s="276"/>
      <c r="H13" s="276"/>
      <c r="I13" s="276"/>
      <c r="J13" s="276"/>
      <c r="K13" s="276"/>
      <c r="L13" s="277">
        <f t="shared" si="0"/>
        <v>0</v>
      </c>
      <c r="M13" s="276"/>
    </row>
    <row r="14" spans="1:13" ht="12" customHeight="1">
      <c r="A14" s="20" t="s">
        <v>475</v>
      </c>
      <c r="B14" s="16" t="s">
        <v>476</v>
      </c>
      <c r="C14" s="276"/>
      <c r="D14" s="276"/>
      <c r="E14" s="276"/>
      <c r="F14" s="276"/>
      <c r="G14" s="276"/>
      <c r="H14" s="276"/>
      <c r="I14" s="276"/>
      <c r="J14" s="276"/>
      <c r="K14" s="276"/>
      <c r="L14" s="277">
        <f t="shared" si="0"/>
        <v>0</v>
      </c>
      <c r="M14" s="276"/>
    </row>
    <row r="15" spans="1:13" ht="12.75">
      <c r="A15" s="18" t="s">
        <v>477</v>
      </c>
      <c r="B15" s="35" t="s">
        <v>478</v>
      </c>
      <c r="C15" s="279">
        <f aca="true" t="shared" si="2" ref="C15:K15">C11+C12</f>
        <v>5500</v>
      </c>
      <c r="D15" s="279">
        <f t="shared" si="2"/>
        <v>0</v>
      </c>
      <c r="E15" s="279">
        <f t="shared" si="2"/>
        <v>56546</v>
      </c>
      <c r="F15" s="279">
        <f t="shared" si="2"/>
        <v>550</v>
      </c>
      <c r="G15" s="279">
        <f t="shared" si="2"/>
        <v>0</v>
      </c>
      <c r="H15" s="279">
        <f t="shared" si="2"/>
        <v>21406</v>
      </c>
      <c r="I15" s="279">
        <f t="shared" si="2"/>
        <v>22954</v>
      </c>
      <c r="J15" s="279">
        <f t="shared" si="2"/>
        <v>0</v>
      </c>
      <c r="K15" s="279">
        <f t="shared" si="2"/>
        <v>0</v>
      </c>
      <c r="L15" s="277">
        <f t="shared" si="0"/>
        <v>106956</v>
      </c>
      <c r="M15" s="279">
        <f>M11+M12</f>
        <v>2040</v>
      </c>
    </row>
    <row r="16" spans="1:13" ht="12.75" customHeight="1">
      <c r="A16" s="18" t="s">
        <v>479</v>
      </c>
      <c r="B16" s="41" t="s">
        <v>480</v>
      </c>
      <c r="C16" s="280"/>
      <c r="D16" s="281"/>
      <c r="E16" s="281"/>
      <c r="F16" s="281"/>
      <c r="G16" s="281"/>
      <c r="H16" s="282"/>
      <c r="I16" s="634">
        <v>-114</v>
      </c>
      <c r="J16" s="283"/>
      <c r="K16" s="651"/>
      <c r="L16" s="652">
        <f t="shared" si="0"/>
        <v>-114</v>
      </c>
      <c r="M16" s="653">
        <v>-46</v>
      </c>
    </row>
    <row r="17" spans="1:13" ht="12.75" customHeight="1">
      <c r="A17" s="20" t="s">
        <v>481</v>
      </c>
      <c r="B17" s="16" t="s">
        <v>482</v>
      </c>
      <c r="C17" s="284">
        <f aca="true" t="shared" si="3" ref="C17:I17">C18+C19</f>
        <v>0</v>
      </c>
      <c r="D17" s="284">
        <f t="shared" si="3"/>
        <v>0</v>
      </c>
      <c r="E17" s="284">
        <f t="shared" si="3"/>
        <v>0</v>
      </c>
      <c r="F17" s="284">
        <f t="shared" si="3"/>
        <v>0</v>
      </c>
      <c r="G17" s="284">
        <f t="shared" si="3"/>
        <v>0</v>
      </c>
      <c r="H17" s="284">
        <f t="shared" si="3"/>
        <v>0</v>
      </c>
      <c r="I17" s="284">
        <f t="shared" si="3"/>
        <v>0</v>
      </c>
      <c r="J17" s="284"/>
      <c r="K17" s="284">
        <f>K18+K19</f>
        <v>0</v>
      </c>
      <c r="L17" s="277">
        <f t="shared" si="0"/>
        <v>0</v>
      </c>
      <c r="M17" s="284"/>
    </row>
    <row r="18" spans="1:13" ht="12" customHeight="1">
      <c r="A18" s="21" t="s">
        <v>483</v>
      </c>
      <c r="B18" s="37" t="s">
        <v>484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7">
        <f t="shared" si="0"/>
        <v>0</v>
      </c>
      <c r="M18" s="276"/>
    </row>
    <row r="19" spans="1:13" ht="12" customHeight="1">
      <c r="A19" s="21" t="s">
        <v>485</v>
      </c>
      <c r="B19" s="37" t="s">
        <v>486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7">
        <f t="shared" si="0"/>
        <v>0</v>
      </c>
      <c r="M19" s="276"/>
    </row>
    <row r="20" spans="1:13" ht="12.75" customHeight="1">
      <c r="A20" s="20" t="s">
        <v>487</v>
      </c>
      <c r="B20" s="16" t="s">
        <v>488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7">
        <f t="shared" si="0"/>
        <v>0</v>
      </c>
      <c r="M20" s="276"/>
    </row>
    <row r="21" spans="1:13" ht="23.25" customHeight="1">
      <c r="A21" s="20" t="s">
        <v>489</v>
      </c>
      <c r="B21" s="16" t="s">
        <v>490</v>
      </c>
      <c r="C21" s="278">
        <f aca="true" t="shared" si="4" ref="C21:K21">C22-C23</f>
        <v>0</v>
      </c>
      <c r="D21" s="278">
        <f t="shared" si="4"/>
        <v>0</v>
      </c>
      <c r="E21" s="278">
        <f>E22-E23</f>
        <v>0</v>
      </c>
      <c r="F21" s="278">
        <f t="shared" si="4"/>
        <v>0</v>
      </c>
      <c r="G21" s="278">
        <f t="shared" si="4"/>
        <v>0</v>
      </c>
      <c r="H21" s="278">
        <f t="shared" si="4"/>
        <v>0</v>
      </c>
      <c r="I21" s="278">
        <f t="shared" si="4"/>
        <v>0</v>
      </c>
      <c r="J21" s="278">
        <f t="shared" si="4"/>
        <v>0</v>
      </c>
      <c r="K21" s="278">
        <f t="shared" si="4"/>
        <v>0</v>
      </c>
      <c r="L21" s="277">
        <f t="shared" si="0"/>
        <v>0</v>
      </c>
      <c r="M21" s="278">
        <f>M22-M23</f>
        <v>0</v>
      </c>
    </row>
    <row r="22" spans="1:13" ht="12.75">
      <c r="A22" s="20" t="s">
        <v>491</v>
      </c>
      <c r="B22" s="16" t="s">
        <v>492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77">
        <f t="shared" si="0"/>
        <v>0</v>
      </c>
      <c r="M22" s="285"/>
    </row>
    <row r="23" spans="1:13" ht="12.75">
      <c r="A23" s="20" t="s">
        <v>493</v>
      </c>
      <c r="B23" s="16" t="s">
        <v>494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77">
        <f t="shared" si="0"/>
        <v>0</v>
      </c>
      <c r="M23" s="285"/>
    </row>
    <row r="24" spans="1:13" ht="22.5" customHeight="1">
      <c r="A24" s="20" t="s">
        <v>495</v>
      </c>
      <c r="B24" s="16" t="s">
        <v>496</v>
      </c>
      <c r="C24" s="278">
        <f aca="true" t="shared" si="5" ref="C24:K24">C25-C26</f>
        <v>0</v>
      </c>
      <c r="D24" s="278">
        <f t="shared" si="5"/>
        <v>0</v>
      </c>
      <c r="E24" s="278">
        <f t="shared" si="5"/>
        <v>0</v>
      </c>
      <c r="F24" s="278">
        <f t="shared" si="5"/>
        <v>0</v>
      </c>
      <c r="G24" s="278">
        <f t="shared" si="5"/>
        <v>0</v>
      </c>
      <c r="H24" s="278">
        <f t="shared" si="5"/>
        <v>0</v>
      </c>
      <c r="I24" s="278">
        <f t="shared" si="5"/>
        <v>0</v>
      </c>
      <c r="J24" s="278">
        <f t="shared" si="5"/>
        <v>0</v>
      </c>
      <c r="K24" s="278">
        <f t="shared" si="5"/>
        <v>0</v>
      </c>
      <c r="L24" s="277">
        <f t="shared" si="0"/>
        <v>0</v>
      </c>
      <c r="M24" s="278">
        <f>M25-M26</f>
        <v>0</v>
      </c>
    </row>
    <row r="25" spans="1:13" ht="12.75">
      <c r="A25" s="20" t="s">
        <v>491</v>
      </c>
      <c r="B25" s="16" t="s">
        <v>497</v>
      </c>
      <c r="C25" s="285"/>
      <c r="D25" s="285"/>
      <c r="E25" s="285"/>
      <c r="F25" s="285"/>
      <c r="G25" s="285"/>
      <c r="H25" s="285"/>
      <c r="I25" s="285"/>
      <c r="J25" s="285"/>
      <c r="K25" s="285"/>
      <c r="L25" s="277">
        <f t="shared" si="0"/>
        <v>0</v>
      </c>
      <c r="M25" s="285"/>
    </row>
    <row r="26" spans="1:13" ht="12.75">
      <c r="A26" s="20" t="s">
        <v>493</v>
      </c>
      <c r="B26" s="16" t="s">
        <v>498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77">
        <f t="shared" si="0"/>
        <v>0</v>
      </c>
      <c r="M26" s="285"/>
    </row>
    <row r="27" spans="1:13" ht="12.75">
      <c r="A27" s="20" t="s">
        <v>499</v>
      </c>
      <c r="B27" s="16" t="s">
        <v>500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7">
        <f t="shared" si="0"/>
        <v>0</v>
      </c>
      <c r="M27" s="276"/>
    </row>
    <row r="28" spans="1:13" ht="12.75">
      <c r="A28" s="20" t="s">
        <v>501</v>
      </c>
      <c r="B28" s="16" t="s">
        <v>502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7">
        <f t="shared" si="0"/>
        <v>0</v>
      </c>
      <c r="M28" s="276"/>
    </row>
    <row r="29" spans="1:13" ht="14.25" customHeight="1">
      <c r="A29" s="18" t="s">
        <v>503</v>
      </c>
      <c r="B29" s="35" t="s">
        <v>504</v>
      </c>
      <c r="C29" s="278">
        <f aca="true" t="shared" si="6" ref="C29:K29">C11+C17+C20+C21+C24+C28+C27+C16</f>
        <v>5500</v>
      </c>
      <c r="D29" s="278">
        <f t="shared" si="6"/>
        <v>0</v>
      </c>
      <c r="E29" s="278">
        <f t="shared" si="6"/>
        <v>56546</v>
      </c>
      <c r="F29" s="278">
        <f t="shared" si="6"/>
        <v>550</v>
      </c>
      <c r="G29" s="278">
        <f t="shared" si="6"/>
        <v>0</v>
      </c>
      <c r="H29" s="278">
        <f t="shared" si="6"/>
        <v>21406</v>
      </c>
      <c r="I29" s="278">
        <f t="shared" si="6"/>
        <v>22840</v>
      </c>
      <c r="J29" s="278">
        <f t="shared" si="6"/>
        <v>0</v>
      </c>
      <c r="K29" s="278">
        <f t="shared" si="6"/>
        <v>0</v>
      </c>
      <c r="L29" s="277">
        <f t="shared" si="0"/>
        <v>106842</v>
      </c>
      <c r="M29" s="278">
        <f>M11+M17+M20+M21+M24+M28+M27+M16</f>
        <v>1994</v>
      </c>
    </row>
    <row r="30" spans="1:13" ht="23.25" customHeight="1">
      <c r="A30" s="20" t="s">
        <v>505</v>
      </c>
      <c r="B30" s="16" t="s">
        <v>506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7">
        <f t="shared" si="0"/>
        <v>0</v>
      </c>
      <c r="M30" s="276"/>
    </row>
    <row r="31" spans="1:13" ht="24" customHeight="1">
      <c r="A31" s="20" t="s">
        <v>507</v>
      </c>
      <c r="B31" s="16" t="s">
        <v>508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7">
        <f t="shared" si="0"/>
        <v>0</v>
      </c>
      <c r="M31" s="276"/>
    </row>
    <row r="32" spans="1:13" ht="23.25" customHeight="1">
      <c r="A32" s="18" t="s">
        <v>509</v>
      </c>
      <c r="B32" s="35" t="s">
        <v>510</v>
      </c>
      <c r="C32" s="635">
        <f aca="true" t="shared" si="7" ref="C32:I32">C29+C30+C31</f>
        <v>5500</v>
      </c>
      <c r="D32" s="635">
        <f t="shared" si="7"/>
        <v>0</v>
      </c>
      <c r="E32" s="635">
        <f t="shared" si="7"/>
        <v>56546</v>
      </c>
      <c r="F32" s="635">
        <f t="shared" si="7"/>
        <v>550</v>
      </c>
      <c r="G32" s="635">
        <f t="shared" si="7"/>
        <v>0</v>
      </c>
      <c r="H32" s="635">
        <f t="shared" si="7"/>
        <v>21406</v>
      </c>
      <c r="I32" s="635">
        <f t="shared" si="7"/>
        <v>22840</v>
      </c>
      <c r="J32" s="635">
        <f>J29+J30+J31</f>
        <v>0</v>
      </c>
      <c r="K32" s="635">
        <f>K29+K30+K31</f>
        <v>0</v>
      </c>
      <c r="L32" s="635">
        <f>L29+L30+L31</f>
        <v>106842</v>
      </c>
      <c r="M32" s="635">
        <f>M29+M30+M31</f>
        <v>1994</v>
      </c>
    </row>
    <row r="33" spans="1:13" ht="23.25" customHeight="1">
      <c r="A33" s="663" t="s">
        <v>899</v>
      </c>
      <c r="B33" s="663"/>
      <c r="C33" s="663"/>
      <c r="D33" s="663"/>
      <c r="E33" s="663"/>
      <c r="F33" s="663"/>
      <c r="G33" s="663"/>
      <c r="H33" s="663"/>
      <c r="I33" s="663"/>
      <c r="J33" s="663"/>
      <c r="K33" s="286"/>
      <c r="L33" s="287"/>
      <c r="M33" s="286"/>
    </row>
    <row r="34" spans="1:13" ht="14.25" customHeight="1">
      <c r="A34" s="229"/>
      <c r="B34" s="230"/>
      <c r="C34" s="22"/>
      <c r="D34" s="22"/>
      <c r="E34" s="22"/>
      <c r="F34" s="22"/>
      <c r="G34" s="22"/>
      <c r="H34" s="22"/>
      <c r="I34" s="22"/>
      <c r="J34" s="22"/>
      <c r="K34" s="22"/>
      <c r="L34" s="231"/>
      <c r="M34" s="231"/>
    </row>
    <row r="35" spans="1:13" ht="12">
      <c r="A35" s="23" t="str">
        <f>'справка № 1 СЧЕТОВОДЕН  БАЛАНС'!A97</f>
        <v>Дата на съставяне: 25.05.2015г.</v>
      </c>
      <c r="B35" s="38"/>
      <c r="C35" s="24"/>
      <c r="D35" s="24"/>
      <c r="E35" s="24"/>
      <c r="F35" s="24" t="s">
        <v>377</v>
      </c>
      <c r="G35" s="24"/>
      <c r="H35" s="24"/>
      <c r="I35" s="24"/>
      <c r="J35" s="24" t="s">
        <v>516</v>
      </c>
      <c r="K35" s="24"/>
      <c r="L35" s="24"/>
      <c r="M35" s="231"/>
    </row>
    <row r="36" spans="1:13" ht="12.75">
      <c r="A36" s="232"/>
      <c r="B36" s="233"/>
      <c r="C36" s="234"/>
      <c r="D36" s="234"/>
      <c r="E36" s="234"/>
      <c r="F36" s="335" t="s">
        <v>517</v>
      </c>
      <c r="G36" s="204"/>
      <c r="H36" s="234"/>
      <c r="I36" s="234"/>
      <c r="J36" s="335" t="s">
        <v>518</v>
      </c>
      <c r="K36" s="204"/>
      <c r="L36" s="234"/>
      <c r="M36" s="235"/>
    </row>
    <row r="37" spans="1:13" ht="12">
      <c r="A37" s="232"/>
      <c r="B37" s="233"/>
      <c r="C37" s="234"/>
      <c r="D37" s="234"/>
      <c r="E37" s="234"/>
      <c r="F37" s="234"/>
      <c r="G37" s="234"/>
      <c r="H37" s="234"/>
      <c r="I37" s="234"/>
      <c r="J37" s="234"/>
      <c r="K37" s="204"/>
      <c r="L37" s="234"/>
      <c r="M37" s="235"/>
    </row>
    <row r="38" spans="1:13" ht="12">
      <c r="A38" s="232"/>
      <c r="B38" s="233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5"/>
    </row>
    <row r="39" spans="1:13" ht="12">
      <c r="A39" s="232"/>
      <c r="B39" s="233"/>
      <c r="C39" s="234"/>
      <c r="D39" s="234"/>
      <c r="E39" s="234"/>
      <c r="F39" s="234"/>
      <c r="G39" s="234"/>
      <c r="H39" s="234"/>
      <c r="I39" s="234"/>
      <c r="J39" s="234"/>
      <c r="K39" s="234"/>
      <c r="L39" s="234"/>
      <c r="M39" s="23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4">
    <mergeCell ref="A1:E1"/>
    <mergeCell ref="B4:D4"/>
    <mergeCell ref="B5:C5"/>
    <mergeCell ref="A33:J3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M13:M14 C13:K14 K16 M16 M18:M20 C18:K20 M27:M28 C27:K28 M30:M31 C30: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:K26 M22:M23 C22:K23 M25:M26">
      <formula1>0</formula1>
      <formula2>9999999999999990</formula2>
    </dataValidation>
  </dataValidations>
  <printOptions horizontalCentered="1"/>
  <pageMargins left="0.1968503937007874" right="0.1968503937007874" top="0.35433070866141736" bottom="0.35433070866141736" header="0.35433070866141736" footer="0.15748031496062992"/>
  <pageSetup fitToHeight="2" horizontalDpi="600" verticalDpi="600" orientation="landscape" paperSize="9" scale="85" r:id="rId1"/>
  <headerFooter alignWithMargins="0">
    <oddHeader>&amp;R&amp;"Times New Roman Cyr,Regular"&amp;9СПРАВКА ПО ОБРАЗЕЦ  № 4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5F74B"/>
  </sheetPr>
  <dimension ref="A1:AB213"/>
  <sheetViews>
    <sheetView zoomScale="115" zoomScaleNormal="115" zoomScalePageLayoutView="0" workbookViewId="0" topLeftCell="A7">
      <selection activeCell="G34" sqref="G34"/>
    </sheetView>
  </sheetViews>
  <sheetFormatPr defaultColWidth="10.75390625" defaultRowHeight="12.75"/>
  <cols>
    <col min="1" max="1" width="4.125" style="343" customWidth="1"/>
    <col min="2" max="2" width="31.00390625" style="343" customWidth="1"/>
    <col min="3" max="3" width="9.25390625" style="343" customWidth="1"/>
    <col min="4" max="6" width="9.375" style="343" customWidth="1"/>
    <col min="7" max="7" width="8.875" style="343" customWidth="1"/>
    <col min="8" max="8" width="11.75390625" style="343" customWidth="1"/>
    <col min="9" max="9" width="11.00390625" style="343" customWidth="1"/>
    <col min="10" max="10" width="12.375" style="343" customWidth="1"/>
    <col min="11" max="11" width="9.25390625" style="343" customWidth="1"/>
    <col min="12" max="12" width="10.75390625" style="343" customWidth="1"/>
    <col min="13" max="13" width="9.75390625" style="343" customWidth="1"/>
    <col min="14" max="14" width="8.375" style="343" customWidth="1"/>
    <col min="15" max="15" width="11.25390625" style="343" customWidth="1"/>
    <col min="16" max="16" width="10.875" style="343" customWidth="1"/>
    <col min="17" max="17" width="13.125" style="343" customWidth="1"/>
    <col min="18" max="18" width="11.25390625" style="343" customWidth="1"/>
    <col min="19" max="16384" width="10.75390625" style="343" customWidth="1"/>
  </cols>
  <sheetData>
    <row r="1" spans="1:18" ht="12">
      <c r="A1" s="341"/>
      <c r="B1" s="342" t="s">
        <v>527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1"/>
      <c r="N1" s="341"/>
      <c r="O1" s="341"/>
      <c r="P1" s="341"/>
      <c r="Q1" s="341"/>
      <c r="R1" s="341"/>
    </row>
    <row r="2" spans="1:18" ht="16.5" customHeight="1">
      <c r="A2" s="664" t="s">
        <v>895</v>
      </c>
      <c r="B2" s="665"/>
      <c r="C2" s="610" t="str">
        <f>'справка № 1 СЧЕТОВОДЕН  БАЛАНС'!B3</f>
        <v>ГРУПА "АЛБЕНА ИНВЕСТ - ХОЛДИНГ"АД</v>
      </c>
      <c r="D2" s="610"/>
      <c r="E2" s="610"/>
      <c r="F2" s="608"/>
      <c r="G2" s="608"/>
      <c r="H2" s="608"/>
      <c r="I2" s="345"/>
      <c r="J2" s="345"/>
      <c r="K2" s="345"/>
      <c r="L2" s="345"/>
      <c r="M2" s="666" t="s">
        <v>511</v>
      </c>
      <c r="N2" s="667"/>
      <c r="O2" s="667"/>
      <c r="P2" s="668"/>
      <c r="Q2" s="668"/>
      <c r="R2" s="164"/>
    </row>
    <row r="3" spans="1:18" ht="14.25" customHeight="1">
      <c r="A3" s="612" t="s">
        <v>521</v>
      </c>
      <c r="B3" s="612"/>
      <c r="C3" s="612" t="str">
        <f>'справка № 1 СЧЕТОВОДЕН  БАЛАНС'!B4</f>
        <v>КОНСОЛИДИРАН</v>
      </c>
      <c r="D3" s="612"/>
      <c r="E3" s="344"/>
      <c r="F3" s="344"/>
      <c r="G3" s="344"/>
      <c r="H3" s="344"/>
      <c r="I3" s="345"/>
      <c r="J3" s="345"/>
      <c r="K3" s="345"/>
      <c r="L3" s="345"/>
      <c r="M3" s="669" t="s">
        <v>512</v>
      </c>
      <c r="N3" s="669"/>
      <c r="O3" s="344"/>
      <c r="P3" s="345"/>
      <c r="Q3" s="345"/>
      <c r="R3" s="164"/>
    </row>
    <row r="4" spans="1:18" ht="11.25" customHeight="1">
      <c r="A4" s="664" t="s">
        <v>522</v>
      </c>
      <c r="B4" s="664"/>
      <c r="C4" s="615" t="str">
        <f>'справка № 1 СЧЕТОВОДЕН  БАЛАНС'!B5</f>
        <v>31.03.2015 г.</v>
      </c>
      <c r="D4" s="614"/>
      <c r="E4" s="614"/>
      <c r="F4" s="346"/>
      <c r="G4" s="346"/>
      <c r="H4" s="346"/>
      <c r="I4" s="346"/>
      <c r="J4" s="346"/>
      <c r="K4" s="346"/>
      <c r="L4" s="346"/>
      <c r="M4" s="669"/>
      <c r="N4" s="669"/>
      <c r="O4" s="670"/>
      <c r="P4" s="670"/>
      <c r="Q4" s="670"/>
      <c r="R4" s="165"/>
    </row>
    <row r="5" spans="1:18" ht="12">
      <c r="A5" s="347" t="s">
        <v>528</v>
      </c>
      <c r="B5" s="348"/>
      <c r="C5" s="348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9"/>
      <c r="R5" s="349" t="s">
        <v>529</v>
      </c>
    </row>
    <row r="6" spans="1:18" s="351" customFormat="1" ht="30.75" customHeight="1">
      <c r="A6" s="671" t="s">
        <v>454</v>
      </c>
      <c r="B6" s="672"/>
      <c r="C6" s="675" t="s">
        <v>4</v>
      </c>
      <c r="D6" s="350" t="s">
        <v>530</v>
      </c>
      <c r="E6" s="350"/>
      <c r="F6" s="350"/>
      <c r="G6" s="350"/>
      <c r="H6" s="350" t="s">
        <v>531</v>
      </c>
      <c r="I6" s="350"/>
      <c r="J6" s="677" t="s">
        <v>532</v>
      </c>
      <c r="K6" s="350" t="s">
        <v>533</v>
      </c>
      <c r="L6" s="350"/>
      <c r="M6" s="350"/>
      <c r="N6" s="350"/>
      <c r="O6" s="350" t="s">
        <v>531</v>
      </c>
      <c r="P6" s="350"/>
      <c r="Q6" s="677" t="s">
        <v>534</v>
      </c>
      <c r="R6" s="677" t="s">
        <v>535</v>
      </c>
    </row>
    <row r="7" spans="1:18" s="351" customFormat="1" ht="48">
      <c r="A7" s="673"/>
      <c r="B7" s="674"/>
      <c r="C7" s="676"/>
      <c r="D7" s="352" t="s">
        <v>536</v>
      </c>
      <c r="E7" s="352" t="s">
        <v>537</v>
      </c>
      <c r="F7" s="352" t="s">
        <v>538</v>
      </c>
      <c r="G7" s="352" t="s">
        <v>539</v>
      </c>
      <c r="H7" s="352" t="s">
        <v>540</v>
      </c>
      <c r="I7" s="352" t="s">
        <v>541</v>
      </c>
      <c r="J7" s="678"/>
      <c r="K7" s="352" t="s">
        <v>536</v>
      </c>
      <c r="L7" s="352" t="s">
        <v>542</v>
      </c>
      <c r="M7" s="352" t="s">
        <v>543</v>
      </c>
      <c r="N7" s="352" t="s">
        <v>544</v>
      </c>
      <c r="O7" s="352" t="s">
        <v>540</v>
      </c>
      <c r="P7" s="352" t="s">
        <v>541</v>
      </c>
      <c r="Q7" s="678"/>
      <c r="R7" s="678"/>
    </row>
    <row r="8" spans="1:18" s="351" customFormat="1" ht="12">
      <c r="A8" s="353" t="s">
        <v>545</v>
      </c>
      <c r="B8" s="353"/>
      <c r="C8" s="354" t="s">
        <v>11</v>
      </c>
      <c r="D8" s="352">
        <v>1</v>
      </c>
      <c r="E8" s="352">
        <v>2</v>
      </c>
      <c r="F8" s="352">
        <v>3</v>
      </c>
      <c r="G8" s="352">
        <v>4</v>
      </c>
      <c r="H8" s="352">
        <v>5</v>
      </c>
      <c r="I8" s="352">
        <v>6</v>
      </c>
      <c r="J8" s="352">
        <v>7</v>
      </c>
      <c r="K8" s="352">
        <v>8</v>
      </c>
      <c r="L8" s="352">
        <v>9</v>
      </c>
      <c r="M8" s="352">
        <v>10</v>
      </c>
      <c r="N8" s="352">
        <v>11</v>
      </c>
      <c r="O8" s="352">
        <v>12</v>
      </c>
      <c r="P8" s="352">
        <v>13</v>
      </c>
      <c r="Q8" s="352">
        <v>14</v>
      </c>
      <c r="R8" s="352">
        <v>15</v>
      </c>
    </row>
    <row r="9" spans="1:18" ht="27" customHeight="1">
      <c r="A9" s="355" t="s">
        <v>546</v>
      </c>
      <c r="B9" s="356" t="s">
        <v>547</v>
      </c>
      <c r="C9" s="357"/>
      <c r="D9" s="358"/>
      <c r="E9" s="358"/>
      <c r="F9" s="358"/>
      <c r="G9" s="358"/>
      <c r="H9" s="358"/>
      <c r="I9" s="358"/>
      <c r="J9" s="358"/>
      <c r="K9" s="359"/>
      <c r="L9" s="359"/>
      <c r="M9" s="359"/>
      <c r="N9" s="359"/>
      <c r="O9" s="359"/>
      <c r="P9" s="359"/>
      <c r="Q9" s="359"/>
      <c r="R9" s="359"/>
    </row>
    <row r="10" spans="1:28" ht="12">
      <c r="A10" s="360" t="s">
        <v>548</v>
      </c>
      <c r="B10" s="360" t="s">
        <v>549</v>
      </c>
      <c r="C10" s="361" t="s">
        <v>550</v>
      </c>
      <c r="D10" s="362">
        <v>6016</v>
      </c>
      <c r="E10" s="362"/>
      <c r="F10" s="362"/>
      <c r="G10" s="363">
        <f aca="true" t="shared" si="0" ref="G10:G26">D10+E10-F10</f>
        <v>6016</v>
      </c>
      <c r="H10" s="362"/>
      <c r="I10" s="362"/>
      <c r="J10" s="363">
        <f aca="true" t="shared" si="1" ref="J10:J26">G10+H10-I10</f>
        <v>6016</v>
      </c>
      <c r="K10" s="364"/>
      <c r="L10" s="364"/>
      <c r="M10" s="362"/>
      <c r="N10" s="363">
        <f aca="true" t="shared" si="2" ref="N10:N26">K10+L10-M10</f>
        <v>0</v>
      </c>
      <c r="O10" s="362"/>
      <c r="P10" s="362"/>
      <c r="Q10" s="363">
        <f aca="true" t="shared" si="3" ref="Q10:Q26">N10+O10-P10</f>
        <v>0</v>
      </c>
      <c r="R10" s="363">
        <f aca="true" t="shared" si="4" ref="R10:R26">J10-Q10</f>
        <v>6016</v>
      </c>
      <c r="S10" s="365"/>
      <c r="T10" s="365"/>
      <c r="U10" s="365"/>
      <c r="V10" s="365"/>
      <c r="W10" s="365"/>
      <c r="X10" s="365"/>
      <c r="Y10" s="365"/>
      <c r="Z10" s="365"/>
      <c r="AA10" s="365"/>
      <c r="AB10" s="365"/>
    </row>
    <row r="11" spans="1:28" ht="12">
      <c r="A11" s="360" t="s">
        <v>551</v>
      </c>
      <c r="B11" s="360" t="s">
        <v>552</v>
      </c>
      <c r="C11" s="361" t="s">
        <v>553</v>
      </c>
      <c r="D11" s="362">
        <v>5405</v>
      </c>
      <c r="E11" s="362"/>
      <c r="F11" s="362"/>
      <c r="G11" s="363">
        <f t="shared" si="0"/>
        <v>5405</v>
      </c>
      <c r="H11" s="362"/>
      <c r="I11" s="362"/>
      <c r="J11" s="363">
        <f t="shared" si="1"/>
        <v>5405</v>
      </c>
      <c r="K11" s="362">
        <v>684</v>
      </c>
      <c r="L11" s="362">
        <v>39</v>
      </c>
      <c r="M11" s="362"/>
      <c r="N11" s="363">
        <f t="shared" si="2"/>
        <v>723</v>
      </c>
      <c r="O11" s="362"/>
      <c r="P11" s="362"/>
      <c r="Q11" s="363">
        <f t="shared" si="3"/>
        <v>723</v>
      </c>
      <c r="R11" s="363">
        <f t="shared" si="4"/>
        <v>4682</v>
      </c>
      <c r="S11" s="365"/>
      <c r="T11" s="365"/>
      <c r="U11" s="365"/>
      <c r="V11" s="365"/>
      <c r="W11" s="365"/>
      <c r="X11" s="365"/>
      <c r="Y11" s="365"/>
      <c r="Z11" s="365"/>
      <c r="AA11" s="365"/>
      <c r="AB11" s="365"/>
    </row>
    <row r="12" spans="1:28" ht="12">
      <c r="A12" s="360" t="s">
        <v>554</v>
      </c>
      <c r="B12" s="360" t="s">
        <v>555</v>
      </c>
      <c r="C12" s="361" t="s">
        <v>556</v>
      </c>
      <c r="D12" s="362">
        <v>1952</v>
      </c>
      <c r="E12" s="362"/>
      <c r="F12" s="362"/>
      <c r="G12" s="363">
        <f t="shared" si="0"/>
        <v>1952</v>
      </c>
      <c r="H12" s="362"/>
      <c r="I12" s="362"/>
      <c r="J12" s="363">
        <f t="shared" si="1"/>
        <v>1952</v>
      </c>
      <c r="K12" s="362">
        <v>1581</v>
      </c>
      <c r="L12" s="362">
        <v>11</v>
      </c>
      <c r="M12" s="362"/>
      <c r="N12" s="363">
        <f t="shared" si="2"/>
        <v>1592</v>
      </c>
      <c r="O12" s="362"/>
      <c r="P12" s="362"/>
      <c r="Q12" s="363">
        <f t="shared" si="3"/>
        <v>1592</v>
      </c>
      <c r="R12" s="363">
        <f t="shared" si="4"/>
        <v>360</v>
      </c>
      <c r="S12" s="365"/>
      <c r="T12" s="365"/>
      <c r="U12" s="365"/>
      <c r="V12" s="365"/>
      <c r="W12" s="365"/>
      <c r="X12" s="365"/>
      <c r="Y12" s="365"/>
      <c r="Z12" s="365"/>
      <c r="AA12" s="365"/>
      <c r="AB12" s="365"/>
    </row>
    <row r="13" spans="1:28" ht="12">
      <c r="A13" s="360" t="s">
        <v>557</v>
      </c>
      <c r="B13" s="360" t="s">
        <v>558</v>
      </c>
      <c r="C13" s="361" t="s">
        <v>559</v>
      </c>
      <c r="D13" s="362"/>
      <c r="E13" s="362"/>
      <c r="F13" s="362"/>
      <c r="G13" s="363">
        <f t="shared" si="0"/>
        <v>0</v>
      </c>
      <c r="H13" s="362"/>
      <c r="I13" s="362"/>
      <c r="J13" s="363">
        <f t="shared" si="1"/>
        <v>0</v>
      </c>
      <c r="K13" s="362"/>
      <c r="L13" s="362"/>
      <c r="M13" s="362"/>
      <c r="N13" s="363">
        <f t="shared" si="2"/>
        <v>0</v>
      </c>
      <c r="O13" s="362"/>
      <c r="P13" s="362"/>
      <c r="Q13" s="363">
        <f t="shared" si="3"/>
        <v>0</v>
      </c>
      <c r="R13" s="363">
        <f t="shared" si="4"/>
        <v>0</v>
      </c>
      <c r="S13" s="365"/>
      <c r="T13" s="365"/>
      <c r="U13" s="365"/>
      <c r="V13" s="365"/>
      <c r="W13" s="365"/>
      <c r="X13" s="365"/>
      <c r="Y13" s="365"/>
      <c r="Z13" s="365"/>
      <c r="AA13" s="365"/>
      <c r="AB13" s="365"/>
    </row>
    <row r="14" spans="1:28" ht="12">
      <c r="A14" s="360" t="s">
        <v>560</v>
      </c>
      <c r="B14" s="360" t="s">
        <v>561</v>
      </c>
      <c r="C14" s="361" t="s">
        <v>562</v>
      </c>
      <c r="D14" s="362">
        <v>12032</v>
      </c>
      <c r="E14" s="362">
        <v>148</v>
      </c>
      <c r="F14" s="362"/>
      <c r="G14" s="363">
        <f t="shared" si="0"/>
        <v>12180</v>
      </c>
      <c r="H14" s="362"/>
      <c r="I14" s="362"/>
      <c r="J14" s="363">
        <f t="shared" si="1"/>
        <v>12180</v>
      </c>
      <c r="K14" s="362">
        <v>6330</v>
      </c>
      <c r="L14" s="362">
        <v>184</v>
      </c>
      <c r="M14" s="362"/>
      <c r="N14" s="363">
        <f t="shared" si="2"/>
        <v>6514</v>
      </c>
      <c r="O14" s="362"/>
      <c r="P14" s="362"/>
      <c r="Q14" s="363">
        <f t="shared" si="3"/>
        <v>6514</v>
      </c>
      <c r="R14" s="363">
        <f t="shared" si="4"/>
        <v>5666</v>
      </c>
      <c r="S14" s="365"/>
      <c r="T14" s="365"/>
      <c r="U14" s="365"/>
      <c r="V14" s="365"/>
      <c r="W14" s="365"/>
      <c r="X14" s="365"/>
      <c r="Y14" s="365"/>
      <c r="Z14" s="365"/>
      <c r="AA14" s="365"/>
      <c r="AB14" s="365"/>
    </row>
    <row r="15" spans="1:28" ht="12">
      <c r="A15" s="360" t="s">
        <v>563</v>
      </c>
      <c r="B15" s="360" t="s">
        <v>564</v>
      </c>
      <c r="C15" s="361" t="s">
        <v>565</v>
      </c>
      <c r="D15" s="362"/>
      <c r="E15" s="362"/>
      <c r="F15" s="362"/>
      <c r="G15" s="363">
        <f t="shared" si="0"/>
        <v>0</v>
      </c>
      <c r="H15" s="362"/>
      <c r="I15" s="362"/>
      <c r="J15" s="363">
        <f t="shared" si="1"/>
        <v>0</v>
      </c>
      <c r="K15" s="362"/>
      <c r="L15" s="362"/>
      <c r="M15" s="362"/>
      <c r="N15" s="363">
        <f t="shared" si="2"/>
        <v>0</v>
      </c>
      <c r="O15" s="362"/>
      <c r="P15" s="362"/>
      <c r="Q15" s="363">
        <f t="shared" si="3"/>
        <v>0</v>
      </c>
      <c r="R15" s="363">
        <f t="shared" si="4"/>
        <v>0</v>
      </c>
      <c r="S15" s="365"/>
      <c r="T15" s="365"/>
      <c r="U15" s="365"/>
      <c r="V15" s="365"/>
      <c r="W15" s="365"/>
      <c r="X15" s="365"/>
      <c r="Y15" s="365"/>
      <c r="Z15" s="365"/>
      <c r="AA15" s="365"/>
      <c r="AB15" s="365"/>
    </row>
    <row r="16" spans="1:28" s="371" customFormat="1" ht="24">
      <c r="A16" s="366" t="s">
        <v>566</v>
      </c>
      <c r="B16" s="367" t="s">
        <v>567</v>
      </c>
      <c r="C16" s="368" t="s">
        <v>568</v>
      </c>
      <c r="D16" s="362">
        <v>359</v>
      </c>
      <c r="E16" s="362"/>
      <c r="F16" s="362"/>
      <c r="G16" s="363">
        <f t="shared" si="0"/>
        <v>359</v>
      </c>
      <c r="H16" s="369"/>
      <c r="I16" s="369"/>
      <c r="J16" s="363">
        <f t="shared" si="1"/>
        <v>359</v>
      </c>
      <c r="K16" s="362"/>
      <c r="L16" s="362"/>
      <c r="M16" s="362"/>
      <c r="N16" s="363">
        <f t="shared" si="2"/>
        <v>0</v>
      </c>
      <c r="O16" s="369"/>
      <c r="P16" s="369"/>
      <c r="Q16" s="363">
        <f t="shared" si="3"/>
        <v>0</v>
      </c>
      <c r="R16" s="363">
        <f t="shared" si="4"/>
        <v>359</v>
      </c>
      <c r="S16" s="370"/>
      <c r="T16" s="370"/>
      <c r="U16" s="370"/>
      <c r="V16" s="370"/>
      <c r="W16" s="370"/>
      <c r="X16" s="370"/>
      <c r="Y16" s="370"/>
      <c r="Z16" s="370"/>
      <c r="AA16" s="370"/>
      <c r="AB16" s="370"/>
    </row>
    <row r="17" spans="1:28" ht="12">
      <c r="A17" s="360" t="s">
        <v>569</v>
      </c>
      <c r="B17" s="372" t="s">
        <v>570</v>
      </c>
      <c r="C17" s="361" t="s">
        <v>571</v>
      </c>
      <c r="D17" s="362">
        <v>636</v>
      </c>
      <c r="E17" s="362"/>
      <c r="F17" s="362"/>
      <c r="G17" s="363">
        <f t="shared" si="0"/>
        <v>636</v>
      </c>
      <c r="H17" s="362"/>
      <c r="I17" s="362"/>
      <c r="J17" s="363">
        <f t="shared" si="1"/>
        <v>636</v>
      </c>
      <c r="K17" s="362">
        <v>520</v>
      </c>
      <c r="L17" s="362">
        <v>14</v>
      </c>
      <c r="M17" s="362"/>
      <c r="N17" s="363">
        <f t="shared" si="2"/>
        <v>534</v>
      </c>
      <c r="O17" s="362"/>
      <c r="P17" s="362"/>
      <c r="Q17" s="363">
        <f t="shared" si="3"/>
        <v>534</v>
      </c>
      <c r="R17" s="363">
        <f t="shared" si="4"/>
        <v>102</v>
      </c>
      <c r="S17" s="365"/>
      <c r="T17" s="365"/>
      <c r="U17" s="365"/>
      <c r="V17" s="365"/>
      <c r="W17" s="365"/>
      <c r="X17" s="365"/>
      <c r="Y17" s="365"/>
      <c r="Z17" s="365"/>
      <c r="AA17" s="365"/>
      <c r="AB17" s="365"/>
    </row>
    <row r="18" spans="1:28" ht="12">
      <c r="A18" s="360"/>
      <c r="B18" s="373" t="s">
        <v>572</v>
      </c>
      <c r="C18" s="374" t="s">
        <v>573</v>
      </c>
      <c r="D18" s="375">
        <f>SUM(D10:D17)</f>
        <v>26400</v>
      </c>
      <c r="E18" s="375">
        <f>SUM(E10:E17)</f>
        <v>148</v>
      </c>
      <c r="F18" s="375">
        <f>SUM(F10:F17)</f>
        <v>0</v>
      </c>
      <c r="G18" s="376">
        <f t="shared" si="0"/>
        <v>26548</v>
      </c>
      <c r="H18" s="375">
        <f>SUM(H10:H17)</f>
        <v>0</v>
      </c>
      <c r="I18" s="375">
        <f>SUM(I10:I17)</f>
        <v>0</v>
      </c>
      <c r="J18" s="376">
        <f t="shared" si="1"/>
        <v>26548</v>
      </c>
      <c r="K18" s="375">
        <f>SUM(K10:K17)</f>
        <v>9115</v>
      </c>
      <c r="L18" s="375">
        <f>SUM(L10:L17)</f>
        <v>248</v>
      </c>
      <c r="M18" s="375">
        <f>SUM(M10:M17)</f>
        <v>0</v>
      </c>
      <c r="N18" s="376">
        <f t="shared" si="2"/>
        <v>9363</v>
      </c>
      <c r="O18" s="375">
        <f>SUM(O10:O17)</f>
        <v>0</v>
      </c>
      <c r="P18" s="375">
        <f>SUM(P10:P17)</f>
        <v>0</v>
      </c>
      <c r="Q18" s="376">
        <f t="shared" si="3"/>
        <v>9363</v>
      </c>
      <c r="R18" s="376">
        <f t="shared" si="4"/>
        <v>17185</v>
      </c>
      <c r="S18" s="365"/>
      <c r="T18" s="365"/>
      <c r="U18" s="365"/>
      <c r="V18" s="365"/>
      <c r="W18" s="365"/>
      <c r="X18" s="365"/>
      <c r="Y18" s="365"/>
      <c r="Z18" s="365"/>
      <c r="AA18" s="365"/>
      <c r="AB18" s="365"/>
    </row>
    <row r="19" spans="1:28" ht="12">
      <c r="A19" s="377" t="s">
        <v>574</v>
      </c>
      <c r="B19" s="378" t="s">
        <v>575</v>
      </c>
      <c r="C19" s="374" t="s">
        <v>576</v>
      </c>
      <c r="D19" s="379">
        <v>25790</v>
      </c>
      <c r="E19" s="379"/>
      <c r="F19" s="379"/>
      <c r="G19" s="376">
        <f t="shared" si="0"/>
        <v>25790</v>
      </c>
      <c r="H19" s="379"/>
      <c r="I19" s="379"/>
      <c r="J19" s="376">
        <f t="shared" si="1"/>
        <v>25790</v>
      </c>
      <c r="K19" s="379"/>
      <c r="L19" s="379"/>
      <c r="M19" s="379"/>
      <c r="N19" s="363">
        <f t="shared" si="2"/>
        <v>0</v>
      </c>
      <c r="O19" s="379"/>
      <c r="P19" s="379"/>
      <c r="Q19" s="376">
        <f t="shared" si="3"/>
        <v>0</v>
      </c>
      <c r="R19" s="376">
        <f t="shared" si="4"/>
        <v>25790</v>
      </c>
      <c r="S19" s="365"/>
      <c r="T19" s="365"/>
      <c r="U19" s="365"/>
      <c r="V19" s="365"/>
      <c r="W19" s="365"/>
      <c r="X19" s="365"/>
      <c r="Y19" s="365"/>
      <c r="Z19" s="365"/>
      <c r="AA19" s="365"/>
      <c r="AB19" s="365"/>
    </row>
    <row r="20" spans="1:28" ht="12" customHeight="1">
      <c r="A20" s="380" t="s">
        <v>577</v>
      </c>
      <c r="B20" s="378" t="s">
        <v>578</v>
      </c>
      <c r="C20" s="374" t="s">
        <v>579</v>
      </c>
      <c r="D20" s="379"/>
      <c r="E20" s="379"/>
      <c r="F20" s="379"/>
      <c r="G20" s="363">
        <f t="shared" si="0"/>
        <v>0</v>
      </c>
      <c r="H20" s="379"/>
      <c r="I20" s="379"/>
      <c r="J20" s="363">
        <f t="shared" si="1"/>
        <v>0</v>
      </c>
      <c r="K20" s="379"/>
      <c r="L20" s="379"/>
      <c r="M20" s="379"/>
      <c r="N20" s="363">
        <f t="shared" si="2"/>
        <v>0</v>
      </c>
      <c r="O20" s="379"/>
      <c r="P20" s="379"/>
      <c r="Q20" s="363">
        <f t="shared" si="3"/>
        <v>0</v>
      </c>
      <c r="R20" s="363">
        <f t="shared" si="4"/>
        <v>0</v>
      </c>
      <c r="S20" s="365"/>
      <c r="T20" s="365"/>
      <c r="U20" s="365"/>
      <c r="V20" s="365"/>
      <c r="W20" s="365"/>
      <c r="X20" s="365"/>
      <c r="Y20" s="365"/>
      <c r="Z20" s="365"/>
      <c r="AA20" s="365"/>
      <c r="AB20" s="365"/>
    </row>
    <row r="21" spans="1:28" ht="12" customHeight="1">
      <c r="A21" s="381" t="s">
        <v>580</v>
      </c>
      <c r="B21" s="356" t="s">
        <v>581</v>
      </c>
      <c r="C21" s="361"/>
      <c r="D21" s="382"/>
      <c r="E21" s="382"/>
      <c r="F21" s="382"/>
      <c r="G21" s="363">
        <f t="shared" si="0"/>
        <v>0</v>
      </c>
      <c r="H21" s="382"/>
      <c r="I21" s="382"/>
      <c r="J21" s="363">
        <f t="shared" si="1"/>
        <v>0</v>
      </c>
      <c r="K21" s="382"/>
      <c r="L21" s="382"/>
      <c r="M21" s="382"/>
      <c r="N21" s="363">
        <f t="shared" si="2"/>
        <v>0</v>
      </c>
      <c r="O21" s="382"/>
      <c r="P21" s="382"/>
      <c r="Q21" s="363">
        <f t="shared" si="3"/>
        <v>0</v>
      </c>
      <c r="R21" s="363">
        <f t="shared" si="4"/>
        <v>0</v>
      </c>
      <c r="S21" s="365"/>
      <c r="T21" s="365"/>
      <c r="U21" s="365"/>
      <c r="V21" s="365"/>
      <c r="W21" s="365"/>
      <c r="X21" s="365"/>
      <c r="Y21" s="365"/>
      <c r="Z21" s="365"/>
      <c r="AA21" s="365"/>
      <c r="AB21" s="365"/>
    </row>
    <row r="22" spans="1:28" ht="12">
      <c r="A22" s="360" t="s">
        <v>548</v>
      </c>
      <c r="B22" s="360" t="s">
        <v>582</v>
      </c>
      <c r="C22" s="361" t="s">
        <v>583</v>
      </c>
      <c r="D22" s="362"/>
      <c r="E22" s="362"/>
      <c r="F22" s="362"/>
      <c r="G22" s="363">
        <f t="shared" si="0"/>
        <v>0</v>
      </c>
      <c r="H22" s="362"/>
      <c r="I22" s="362"/>
      <c r="J22" s="363">
        <f t="shared" si="1"/>
        <v>0</v>
      </c>
      <c r="K22" s="362"/>
      <c r="L22" s="362">
        <v>0</v>
      </c>
      <c r="M22" s="362">
        <v>0</v>
      </c>
      <c r="N22" s="363">
        <f t="shared" si="2"/>
        <v>0</v>
      </c>
      <c r="O22" s="362"/>
      <c r="P22" s="362"/>
      <c r="Q22" s="363">
        <f t="shared" si="3"/>
        <v>0</v>
      </c>
      <c r="R22" s="363">
        <f t="shared" si="4"/>
        <v>0</v>
      </c>
      <c r="S22" s="365"/>
      <c r="T22" s="365"/>
      <c r="U22" s="365"/>
      <c r="V22" s="365"/>
      <c r="W22" s="365"/>
      <c r="X22" s="365"/>
      <c r="Y22" s="365"/>
      <c r="Z22" s="365"/>
      <c r="AA22" s="365"/>
      <c r="AB22" s="365"/>
    </row>
    <row r="23" spans="1:28" ht="12">
      <c r="A23" s="360" t="s">
        <v>551</v>
      </c>
      <c r="B23" s="360" t="s">
        <v>584</v>
      </c>
      <c r="C23" s="361" t="s">
        <v>585</v>
      </c>
      <c r="D23" s="362">
        <v>54</v>
      </c>
      <c r="E23" s="362"/>
      <c r="F23" s="362"/>
      <c r="G23" s="363">
        <f t="shared" si="0"/>
        <v>54</v>
      </c>
      <c r="H23" s="362"/>
      <c r="I23" s="362"/>
      <c r="J23" s="363">
        <f t="shared" si="1"/>
        <v>54</v>
      </c>
      <c r="K23" s="362">
        <v>52</v>
      </c>
      <c r="L23" s="362"/>
      <c r="M23" s="362">
        <v>0</v>
      </c>
      <c r="N23" s="363">
        <f t="shared" si="2"/>
        <v>52</v>
      </c>
      <c r="O23" s="362"/>
      <c r="P23" s="362"/>
      <c r="Q23" s="363">
        <f t="shared" si="3"/>
        <v>52</v>
      </c>
      <c r="R23" s="363">
        <f t="shared" si="4"/>
        <v>2</v>
      </c>
      <c r="S23" s="365"/>
      <c r="T23" s="365"/>
      <c r="U23" s="365"/>
      <c r="V23" s="365"/>
      <c r="W23" s="365"/>
      <c r="X23" s="365"/>
      <c r="Y23" s="365"/>
      <c r="Z23" s="365"/>
      <c r="AA23" s="365"/>
      <c r="AB23" s="365"/>
    </row>
    <row r="24" spans="1:28" ht="12">
      <c r="A24" s="367" t="s">
        <v>554</v>
      </c>
      <c r="B24" s="367" t="s">
        <v>586</v>
      </c>
      <c r="C24" s="361" t="s">
        <v>587</v>
      </c>
      <c r="D24" s="362"/>
      <c r="E24" s="362"/>
      <c r="F24" s="362"/>
      <c r="G24" s="363">
        <f t="shared" si="0"/>
        <v>0</v>
      </c>
      <c r="H24" s="362"/>
      <c r="I24" s="362"/>
      <c r="J24" s="363">
        <f t="shared" si="1"/>
        <v>0</v>
      </c>
      <c r="K24" s="362"/>
      <c r="L24" s="362"/>
      <c r="M24" s="362"/>
      <c r="N24" s="363">
        <f t="shared" si="2"/>
        <v>0</v>
      </c>
      <c r="O24" s="362"/>
      <c r="P24" s="362"/>
      <c r="Q24" s="363">
        <f t="shared" si="3"/>
        <v>0</v>
      </c>
      <c r="R24" s="363">
        <f t="shared" si="4"/>
        <v>0</v>
      </c>
      <c r="S24" s="365"/>
      <c r="T24" s="365"/>
      <c r="U24" s="365"/>
      <c r="V24" s="365"/>
      <c r="W24" s="365"/>
      <c r="X24" s="365"/>
      <c r="Y24" s="365"/>
      <c r="Z24" s="365"/>
      <c r="AA24" s="365"/>
      <c r="AB24" s="365"/>
    </row>
    <row r="25" spans="1:28" ht="12">
      <c r="A25" s="360" t="s">
        <v>557</v>
      </c>
      <c r="B25" s="383" t="s">
        <v>570</v>
      </c>
      <c r="C25" s="361" t="s">
        <v>588</v>
      </c>
      <c r="D25" s="362">
        <v>2</v>
      </c>
      <c r="E25" s="362"/>
      <c r="F25" s="362"/>
      <c r="G25" s="363">
        <f t="shared" si="0"/>
        <v>2</v>
      </c>
      <c r="H25" s="362"/>
      <c r="I25" s="362"/>
      <c r="J25" s="363">
        <f t="shared" si="1"/>
        <v>2</v>
      </c>
      <c r="K25" s="362">
        <v>2</v>
      </c>
      <c r="L25" s="362"/>
      <c r="M25" s="362"/>
      <c r="N25" s="363">
        <f t="shared" si="2"/>
        <v>2</v>
      </c>
      <c r="O25" s="362"/>
      <c r="P25" s="362"/>
      <c r="Q25" s="363">
        <f t="shared" si="3"/>
        <v>2</v>
      </c>
      <c r="R25" s="363">
        <f t="shared" si="4"/>
        <v>0</v>
      </c>
      <c r="S25" s="365"/>
      <c r="T25" s="365"/>
      <c r="U25" s="365"/>
      <c r="V25" s="365"/>
      <c r="W25" s="365"/>
      <c r="X25" s="365"/>
      <c r="Y25" s="365"/>
      <c r="Z25" s="365"/>
      <c r="AA25" s="365"/>
      <c r="AB25" s="365"/>
    </row>
    <row r="26" spans="1:28" ht="12">
      <c r="A26" s="360"/>
      <c r="B26" s="373" t="s">
        <v>589</v>
      </c>
      <c r="C26" s="384" t="s">
        <v>590</v>
      </c>
      <c r="D26" s="385">
        <f>SUM(D22:D25)</f>
        <v>56</v>
      </c>
      <c r="E26" s="385">
        <f>SUM(E22:E25)</f>
        <v>0</v>
      </c>
      <c r="F26" s="385">
        <f>SUM(F22:F25)</f>
        <v>0</v>
      </c>
      <c r="G26" s="386">
        <f t="shared" si="0"/>
        <v>56</v>
      </c>
      <c r="H26" s="385">
        <f>SUM(H22:H25)</f>
        <v>0</v>
      </c>
      <c r="I26" s="385">
        <f>SUM(I22:I25)</f>
        <v>0</v>
      </c>
      <c r="J26" s="596">
        <f t="shared" si="1"/>
        <v>56</v>
      </c>
      <c r="K26" s="385">
        <f>SUM(K22:K25)</f>
        <v>54</v>
      </c>
      <c r="L26" s="385">
        <f>SUM(L22:L25)</f>
        <v>0</v>
      </c>
      <c r="M26" s="385">
        <f>SUM(M22:M25)</f>
        <v>0</v>
      </c>
      <c r="N26" s="596">
        <f t="shared" si="2"/>
        <v>54</v>
      </c>
      <c r="O26" s="385">
        <f>SUM(O22:O25)</f>
        <v>0</v>
      </c>
      <c r="P26" s="385">
        <f>SUM(P22:P25)</f>
        <v>0</v>
      </c>
      <c r="Q26" s="596">
        <f t="shared" si="3"/>
        <v>54</v>
      </c>
      <c r="R26" s="596">
        <f t="shared" si="4"/>
        <v>2</v>
      </c>
      <c r="S26" s="365"/>
      <c r="T26" s="365"/>
      <c r="U26" s="365"/>
      <c r="V26" s="365"/>
      <c r="W26" s="365"/>
      <c r="X26" s="365"/>
      <c r="Y26" s="365"/>
      <c r="Z26" s="365"/>
      <c r="AA26" s="365"/>
      <c r="AB26" s="365"/>
    </row>
    <row r="27" spans="1:18" ht="24" customHeight="1">
      <c r="A27" s="381" t="s">
        <v>591</v>
      </c>
      <c r="B27" s="387" t="s">
        <v>592</v>
      </c>
      <c r="C27" s="388"/>
      <c r="D27" s="389"/>
      <c r="E27" s="389"/>
      <c r="F27" s="389"/>
      <c r="G27" s="389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90"/>
    </row>
    <row r="28" spans="1:28" ht="12">
      <c r="A28" s="360" t="s">
        <v>548</v>
      </c>
      <c r="B28" s="391" t="s">
        <v>593</v>
      </c>
      <c r="C28" s="392" t="s">
        <v>594</v>
      </c>
      <c r="D28" s="393">
        <f>SUM(D29:D32)</f>
        <v>57501</v>
      </c>
      <c r="E28" s="393">
        <f>SUM(E29:E32)</f>
        <v>0</v>
      </c>
      <c r="F28" s="393">
        <f>SUM(F29:F32)</f>
        <v>38</v>
      </c>
      <c r="G28" s="394">
        <f aca="true" t="shared" si="5" ref="G28:G40">D28+E28-F28</f>
        <v>57463</v>
      </c>
      <c r="H28" s="393">
        <f>SUM(H29:H32)</f>
        <v>0</v>
      </c>
      <c r="I28" s="393">
        <f>SUM(I29:I32)</f>
        <v>0</v>
      </c>
      <c r="J28" s="394">
        <f aca="true" t="shared" si="6" ref="J28:J40">G28+H28-I28</f>
        <v>57463</v>
      </c>
      <c r="K28" s="393">
        <f>SUM(K29:K32)</f>
        <v>0</v>
      </c>
      <c r="L28" s="393">
        <f>SUM(L29:L32)</f>
        <v>0</v>
      </c>
      <c r="M28" s="393">
        <f>SUM(M29:M32)</f>
        <v>0</v>
      </c>
      <c r="N28" s="394">
        <f aca="true" t="shared" si="7" ref="N28:N40">K28+L28-M28</f>
        <v>0</v>
      </c>
      <c r="O28" s="393">
        <f>SUM(O29:O32)</f>
        <v>0</v>
      </c>
      <c r="P28" s="393">
        <f>SUM(P29:P32)</f>
        <v>0</v>
      </c>
      <c r="Q28" s="394">
        <f aca="true" t="shared" si="8" ref="Q28:Q40">N28+O28-P28</f>
        <v>0</v>
      </c>
      <c r="R28" s="394">
        <f aca="true" t="shared" si="9" ref="R28:R40">J28-Q28</f>
        <v>57463</v>
      </c>
      <c r="S28" s="365"/>
      <c r="T28" s="365"/>
      <c r="U28" s="365"/>
      <c r="V28" s="365"/>
      <c r="W28" s="365"/>
      <c r="X28" s="365"/>
      <c r="Y28" s="365"/>
      <c r="Z28" s="365"/>
      <c r="AA28" s="365"/>
      <c r="AB28" s="365"/>
    </row>
    <row r="29" spans="1:28" ht="12">
      <c r="A29" s="360"/>
      <c r="B29" s="360" t="s">
        <v>103</v>
      </c>
      <c r="C29" s="361" t="s">
        <v>595</v>
      </c>
      <c r="D29" s="362"/>
      <c r="E29" s="362"/>
      <c r="F29" s="362"/>
      <c r="G29" s="363">
        <f t="shared" si="5"/>
        <v>0</v>
      </c>
      <c r="H29" s="362"/>
      <c r="I29" s="362">
        <v>0</v>
      </c>
      <c r="J29" s="363">
        <f t="shared" si="6"/>
        <v>0</v>
      </c>
      <c r="K29" s="362"/>
      <c r="L29" s="362"/>
      <c r="M29" s="362"/>
      <c r="N29" s="363">
        <f t="shared" si="7"/>
        <v>0</v>
      </c>
      <c r="O29" s="362"/>
      <c r="P29" s="362"/>
      <c r="Q29" s="363">
        <f t="shared" si="8"/>
        <v>0</v>
      </c>
      <c r="R29" s="363">
        <f t="shared" si="9"/>
        <v>0</v>
      </c>
      <c r="S29" s="365"/>
      <c r="T29" s="365"/>
      <c r="U29" s="365"/>
      <c r="V29" s="365"/>
      <c r="W29" s="365"/>
      <c r="X29" s="365"/>
      <c r="Y29" s="365"/>
      <c r="Z29" s="365"/>
      <c r="AA29" s="365"/>
      <c r="AB29" s="365"/>
    </row>
    <row r="30" spans="1:28" ht="12">
      <c r="A30" s="360"/>
      <c r="B30" s="360" t="s">
        <v>105</v>
      </c>
      <c r="C30" s="361" t="s">
        <v>596</v>
      </c>
      <c r="D30" s="362"/>
      <c r="E30" s="362"/>
      <c r="F30" s="362"/>
      <c r="G30" s="363">
        <f t="shared" si="5"/>
        <v>0</v>
      </c>
      <c r="H30" s="362"/>
      <c r="I30" s="362"/>
      <c r="J30" s="363">
        <f t="shared" si="6"/>
        <v>0</v>
      </c>
      <c r="K30" s="362"/>
      <c r="L30" s="362"/>
      <c r="M30" s="362"/>
      <c r="N30" s="363">
        <f t="shared" si="7"/>
        <v>0</v>
      </c>
      <c r="O30" s="362"/>
      <c r="P30" s="362"/>
      <c r="Q30" s="363">
        <f t="shared" si="8"/>
        <v>0</v>
      </c>
      <c r="R30" s="363">
        <f t="shared" si="9"/>
        <v>0</v>
      </c>
      <c r="S30" s="365"/>
      <c r="T30" s="365"/>
      <c r="U30" s="365"/>
      <c r="V30" s="365"/>
      <c r="W30" s="365"/>
      <c r="X30" s="365"/>
      <c r="Y30" s="365"/>
      <c r="Z30" s="365"/>
      <c r="AA30" s="365"/>
      <c r="AB30" s="365"/>
    </row>
    <row r="31" spans="1:28" ht="12">
      <c r="A31" s="360"/>
      <c r="B31" s="360" t="s">
        <v>109</v>
      </c>
      <c r="C31" s="361" t="s">
        <v>597</v>
      </c>
      <c r="D31" s="362">
        <v>4270</v>
      </c>
      <c r="E31" s="362"/>
      <c r="F31" s="362">
        <v>38</v>
      </c>
      <c r="G31" s="363">
        <f t="shared" si="5"/>
        <v>4232</v>
      </c>
      <c r="H31" s="362"/>
      <c r="I31" s="362"/>
      <c r="J31" s="363">
        <f t="shared" si="6"/>
        <v>4232</v>
      </c>
      <c r="K31" s="362"/>
      <c r="L31" s="362"/>
      <c r="M31" s="362"/>
      <c r="N31" s="363">
        <f t="shared" si="7"/>
        <v>0</v>
      </c>
      <c r="O31" s="362"/>
      <c r="P31" s="362"/>
      <c r="Q31" s="363">
        <f t="shared" si="8"/>
        <v>0</v>
      </c>
      <c r="R31" s="363">
        <f t="shared" si="9"/>
        <v>4232</v>
      </c>
      <c r="S31" s="365"/>
      <c r="T31" s="365"/>
      <c r="U31" s="365"/>
      <c r="V31" s="365"/>
      <c r="W31" s="365"/>
      <c r="X31" s="365"/>
      <c r="Y31" s="365"/>
      <c r="Z31" s="365"/>
      <c r="AA31" s="365"/>
      <c r="AB31" s="365"/>
    </row>
    <row r="32" spans="1:28" ht="12">
      <c r="A32" s="360"/>
      <c r="B32" s="360" t="s">
        <v>111</v>
      </c>
      <c r="C32" s="361" t="s">
        <v>598</v>
      </c>
      <c r="D32" s="362">
        <v>53231</v>
      </c>
      <c r="E32" s="362"/>
      <c r="F32" s="362"/>
      <c r="G32" s="363">
        <f t="shared" si="5"/>
        <v>53231</v>
      </c>
      <c r="H32" s="362"/>
      <c r="I32" s="362"/>
      <c r="J32" s="363">
        <f t="shared" si="6"/>
        <v>53231</v>
      </c>
      <c r="K32" s="362"/>
      <c r="L32" s="362"/>
      <c r="M32" s="362"/>
      <c r="N32" s="363">
        <f t="shared" si="7"/>
        <v>0</v>
      </c>
      <c r="O32" s="362"/>
      <c r="P32" s="362"/>
      <c r="Q32" s="363">
        <f t="shared" si="8"/>
        <v>0</v>
      </c>
      <c r="R32" s="363">
        <f t="shared" si="9"/>
        <v>53231</v>
      </c>
      <c r="S32" s="365"/>
      <c r="T32" s="365"/>
      <c r="U32" s="365"/>
      <c r="V32" s="365"/>
      <c r="W32" s="365"/>
      <c r="X32" s="365"/>
      <c r="Y32" s="365"/>
      <c r="Z32" s="365"/>
      <c r="AA32" s="365"/>
      <c r="AB32" s="365"/>
    </row>
    <row r="33" spans="1:28" ht="12">
      <c r="A33" s="360" t="s">
        <v>551</v>
      </c>
      <c r="B33" s="391" t="s">
        <v>599</v>
      </c>
      <c r="C33" s="361" t="s">
        <v>600</v>
      </c>
      <c r="D33" s="395">
        <f>SUM(D34:D37)</f>
        <v>221</v>
      </c>
      <c r="E33" s="395">
        <f>SUM(E34:E37)</f>
        <v>0</v>
      </c>
      <c r="F33" s="395">
        <f>SUM(F34:F37)</f>
        <v>50</v>
      </c>
      <c r="G33" s="363">
        <f t="shared" si="5"/>
        <v>171</v>
      </c>
      <c r="H33" s="395">
        <f>SUM(H34:H37)</f>
        <v>0</v>
      </c>
      <c r="I33" s="395">
        <f>SUM(I34:I37)</f>
        <v>0</v>
      </c>
      <c r="J33" s="363">
        <f t="shared" si="6"/>
        <v>171</v>
      </c>
      <c r="K33" s="395">
        <f>SUM(K34:K37)</f>
        <v>0</v>
      </c>
      <c r="L33" s="395">
        <f>SUM(L34:L37)</f>
        <v>0</v>
      </c>
      <c r="M33" s="395">
        <f>SUM(M34:M37)</f>
        <v>0</v>
      </c>
      <c r="N33" s="363">
        <f t="shared" si="7"/>
        <v>0</v>
      </c>
      <c r="O33" s="395">
        <f>SUM(O34:O37)</f>
        <v>0</v>
      </c>
      <c r="P33" s="395">
        <f>SUM(P34:P37)</f>
        <v>0</v>
      </c>
      <c r="Q33" s="363">
        <f t="shared" si="8"/>
        <v>0</v>
      </c>
      <c r="R33" s="396">
        <f>J33+Q33</f>
        <v>171</v>
      </c>
      <c r="S33" s="365"/>
      <c r="T33" s="365"/>
      <c r="U33" s="365"/>
      <c r="V33" s="365"/>
      <c r="W33" s="365"/>
      <c r="X33" s="365"/>
      <c r="Y33" s="365"/>
      <c r="Z33" s="365"/>
      <c r="AA33" s="365"/>
      <c r="AB33" s="365"/>
    </row>
    <row r="34" spans="1:28" ht="12">
      <c r="A34" s="360"/>
      <c r="B34" s="397" t="s">
        <v>117</v>
      </c>
      <c r="C34" s="361" t="s">
        <v>601</v>
      </c>
      <c r="D34" s="362">
        <v>221</v>
      </c>
      <c r="E34" s="362"/>
      <c r="F34" s="362">
        <v>50</v>
      </c>
      <c r="G34" s="363">
        <f t="shared" si="5"/>
        <v>171</v>
      </c>
      <c r="H34" s="362"/>
      <c r="I34" s="362"/>
      <c r="J34" s="363">
        <f t="shared" si="6"/>
        <v>171</v>
      </c>
      <c r="K34" s="362"/>
      <c r="L34" s="362"/>
      <c r="M34" s="362"/>
      <c r="N34" s="363">
        <f t="shared" si="7"/>
        <v>0</v>
      </c>
      <c r="O34" s="362"/>
      <c r="P34" s="362"/>
      <c r="Q34" s="363">
        <f t="shared" si="8"/>
        <v>0</v>
      </c>
      <c r="R34" s="396">
        <f>J34+Q34</f>
        <v>171</v>
      </c>
      <c r="S34" s="365"/>
      <c r="T34" s="365"/>
      <c r="U34" s="365"/>
      <c r="V34" s="365"/>
      <c r="W34" s="365"/>
      <c r="X34" s="365"/>
      <c r="Y34" s="365"/>
      <c r="Z34" s="365"/>
      <c r="AA34" s="365"/>
      <c r="AB34" s="365"/>
    </row>
    <row r="35" spans="1:28" ht="12">
      <c r="A35" s="360"/>
      <c r="B35" s="397" t="s">
        <v>602</v>
      </c>
      <c r="C35" s="361" t="s">
        <v>603</v>
      </c>
      <c r="D35" s="362">
        <v>0</v>
      </c>
      <c r="E35" s="362"/>
      <c r="F35" s="362"/>
      <c r="G35" s="363">
        <f t="shared" si="5"/>
        <v>0</v>
      </c>
      <c r="H35" s="362"/>
      <c r="I35" s="362"/>
      <c r="J35" s="363">
        <f t="shared" si="6"/>
        <v>0</v>
      </c>
      <c r="K35" s="362"/>
      <c r="L35" s="362"/>
      <c r="M35" s="362"/>
      <c r="N35" s="363">
        <f t="shared" si="7"/>
        <v>0</v>
      </c>
      <c r="O35" s="362"/>
      <c r="P35" s="362"/>
      <c r="Q35" s="363">
        <f t="shared" si="8"/>
        <v>0</v>
      </c>
      <c r="R35" s="363">
        <f t="shared" si="9"/>
        <v>0</v>
      </c>
      <c r="S35" s="365"/>
      <c r="T35" s="365"/>
      <c r="U35" s="365"/>
      <c r="V35" s="365"/>
      <c r="W35" s="365"/>
      <c r="X35" s="365"/>
      <c r="Y35" s="365"/>
      <c r="Z35" s="365"/>
      <c r="AA35" s="365"/>
      <c r="AB35" s="365"/>
    </row>
    <row r="36" spans="1:28" ht="12">
      <c r="A36" s="360"/>
      <c r="B36" s="397" t="s">
        <v>604</v>
      </c>
      <c r="C36" s="361" t="s">
        <v>605</v>
      </c>
      <c r="D36" s="362"/>
      <c r="E36" s="362"/>
      <c r="F36" s="362"/>
      <c r="G36" s="363">
        <f t="shared" si="5"/>
        <v>0</v>
      </c>
      <c r="H36" s="362"/>
      <c r="I36" s="362"/>
      <c r="J36" s="363">
        <f t="shared" si="6"/>
        <v>0</v>
      </c>
      <c r="K36" s="362"/>
      <c r="L36" s="362"/>
      <c r="M36" s="362"/>
      <c r="N36" s="363">
        <f t="shared" si="7"/>
        <v>0</v>
      </c>
      <c r="O36" s="362"/>
      <c r="P36" s="362"/>
      <c r="Q36" s="363">
        <f t="shared" si="8"/>
        <v>0</v>
      </c>
      <c r="R36" s="363">
        <f t="shared" si="9"/>
        <v>0</v>
      </c>
      <c r="S36" s="365"/>
      <c r="T36" s="365"/>
      <c r="U36" s="365"/>
      <c r="V36" s="365"/>
      <c r="W36" s="365"/>
      <c r="X36" s="365"/>
      <c r="Y36" s="365"/>
      <c r="Z36" s="365"/>
      <c r="AA36" s="365"/>
      <c r="AB36" s="365"/>
    </row>
    <row r="37" spans="1:28" ht="24">
      <c r="A37" s="360"/>
      <c r="B37" s="397" t="s">
        <v>606</v>
      </c>
      <c r="C37" s="361" t="s">
        <v>607</v>
      </c>
      <c r="D37" s="362"/>
      <c r="E37" s="362"/>
      <c r="F37" s="362"/>
      <c r="G37" s="363">
        <f t="shared" si="5"/>
        <v>0</v>
      </c>
      <c r="H37" s="362"/>
      <c r="I37" s="362"/>
      <c r="J37" s="363">
        <f t="shared" si="6"/>
        <v>0</v>
      </c>
      <c r="K37" s="362"/>
      <c r="L37" s="362"/>
      <c r="M37" s="362"/>
      <c r="N37" s="363">
        <f t="shared" si="7"/>
        <v>0</v>
      </c>
      <c r="O37" s="362"/>
      <c r="P37" s="362"/>
      <c r="Q37" s="363">
        <f t="shared" si="8"/>
        <v>0</v>
      </c>
      <c r="R37" s="363">
        <f t="shared" si="9"/>
        <v>0</v>
      </c>
      <c r="S37" s="365"/>
      <c r="T37" s="365"/>
      <c r="U37" s="365"/>
      <c r="V37" s="365"/>
      <c r="W37" s="365"/>
      <c r="X37" s="365"/>
      <c r="Y37" s="365"/>
      <c r="Z37" s="365"/>
      <c r="AA37" s="365"/>
      <c r="AB37" s="365"/>
    </row>
    <row r="38" spans="1:28" ht="12">
      <c r="A38" s="360" t="s">
        <v>554</v>
      </c>
      <c r="B38" s="397" t="s">
        <v>570</v>
      </c>
      <c r="C38" s="361" t="s">
        <v>608</v>
      </c>
      <c r="D38" s="362"/>
      <c r="E38" s="362"/>
      <c r="F38" s="362"/>
      <c r="G38" s="363">
        <f t="shared" si="5"/>
        <v>0</v>
      </c>
      <c r="H38" s="362"/>
      <c r="I38" s="362"/>
      <c r="J38" s="363">
        <f t="shared" si="6"/>
        <v>0</v>
      </c>
      <c r="K38" s="362"/>
      <c r="L38" s="362"/>
      <c r="M38" s="362"/>
      <c r="N38" s="363">
        <f t="shared" si="7"/>
        <v>0</v>
      </c>
      <c r="O38" s="362"/>
      <c r="P38" s="362"/>
      <c r="Q38" s="363">
        <f t="shared" si="8"/>
        <v>0</v>
      </c>
      <c r="R38" s="363">
        <f t="shared" si="9"/>
        <v>0</v>
      </c>
      <c r="S38" s="365"/>
      <c r="T38" s="365"/>
      <c r="U38" s="365"/>
      <c r="V38" s="365"/>
      <c r="W38" s="365"/>
      <c r="X38" s="365"/>
      <c r="Y38" s="365"/>
      <c r="Z38" s="365"/>
      <c r="AA38" s="365"/>
      <c r="AB38" s="365"/>
    </row>
    <row r="39" spans="1:28" ht="12">
      <c r="A39" s="360"/>
      <c r="B39" s="373" t="s">
        <v>609</v>
      </c>
      <c r="C39" s="374" t="s">
        <v>610</v>
      </c>
      <c r="D39" s="375">
        <f>D28+D33+D38</f>
        <v>57722</v>
      </c>
      <c r="E39" s="375">
        <f>E28+E33+E38</f>
        <v>0</v>
      </c>
      <c r="F39" s="375">
        <f>F28+F33+F38</f>
        <v>88</v>
      </c>
      <c r="G39" s="376">
        <f t="shared" si="5"/>
        <v>57634</v>
      </c>
      <c r="H39" s="375">
        <f>H28+H33+H38</f>
        <v>0</v>
      </c>
      <c r="I39" s="375">
        <f>I28+I33+I38</f>
        <v>0</v>
      </c>
      <c r="J39" s="363">
        <f t="shared" si="6"/>
        <v>57634</v>
      </c>
      <c r="K39" s="375">
        <f>K28+K33+K38</f>
        <v>0</v>
      </c>
      <c r="L39" s="375">
        <f>L28+L33+L38</f>
        <v>0</v>
      </c>
      <c r="M39" s="375">
        <f>M28+M33+M38</f>
        <v>0</v>
      </c>
      <c r="N39" s="363">
        <f t="shared" si="7"/>
        <v>0</v>
      </c>
      <c r="O39" s="375">
        <f>O28+O33+O38</f>
        <v>0</v>
      </c>
      <c r="P39" s="375">
        <f>P28+P33+P38</f>
        <v>0</v>
      </c>
      <c r="Q39" s="363">
        <f t="shared" si="8"/>
        <v>0</v>
      </c>
      <c r="R39" s="376">
        <f>J39+Q39</f>
        <v>57634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77" t="s">
        <v>611</v>
      </c>
      <c r="B40" s="377" t="s">
        <v>612</v>
      </c>
      <c r="C40" s="374" t="s">
        <v>613</v>
      </c>
      <c r="D40" s="362"/>
      <c r="E40" s="362"/>
      <c r="F40" s="362"/>
      <c r="G40" s="363">
        <f t="shared" si="5"/>
        <v>0</v>
      </c>
      <c r="H40" s="362"/>
      <c r="I40" s="362"/>
      <c r="J40" s="363">
        <f t="shared" si="6"/>
        <v>0</v>
      </c>
      <c r="K40" s="362"/>
      <c r="L40" s="362"/>
      <c r="M40" s="362"/>
      <c r="N40" s="363">
        <f t="shared" si="7"/>
        <v>0</v>
      </c>
      <c r="O40" s="362"/>
      <c r="P40" s="362"/>
      <c r="Q40" s="363">
        <f t="shared" si="8"/>
        <v>0</v>
      </c>
      <c r="R40" s="363">
        <f t="shared" si="9"/>
        <v>0</v>
      </c>
      <c r="S40" s="365"/>
      <c r="T40" s="365"/>
      <c r="U40" s="365"/>
      <c r="V40" s="365"/>
      <c r="W40" s="365"/>
      <c r="X40" s="365"/>
      <c r="Y40" s="365"/>
      <c r="Z40" s="365"/>
      <c r="AA40" s="365"/>
      <c r="AB40" s="365"/>
    </row>
    <row r="41" spans="1:28" ht="12">
      <c r="A41" s="360"/>
      <c r="B41" s="377" t="s">
        <v>614</v>
      </c>
      <c r="C41" s="398" t="s">
        <v>615</v>
      </c>
      <c r="D41" s="399">
        <f aca="true" t="shared" si="10" ref="D41:R41">D18+D19+D20+D26+D39+D40</f>
        <v>109968</v>
      </c>
      <c r="E41" s="399">
        <f t="shared" si="10"/>
        <v>148</v>
      </c>
      <c r="F41" s="399">
        <f t="shared" si="10"/>
        <v>88</v>
      </c>
      <c r="G41" s="399">
        <f t="shared" si="10"/>
        <v>110028</v>
      </c>
      <c r="H41" s="399">
        <f t="shared" si="10"/>
        <v>0</v>
      </c>
      <c r="I41" s="399">
        <f t="shared" si="10"/>
        <v>0</v>
      </c>
      <c r="J41" s="399">
        <f t="shared" si="10"/>
        <v>110028</v>
      </c>
      <c r="K41" s="399">
        <f t="shared" si="10"/>
        <v>9169</v>
      </c>
      <c r="L41" s="399">
        <f t="shared" si="10"/>
        <v>248</v>
      </c>
      <c r="M41" s="399">
        <f t="shared" si="10"/>
        <v>0</v>
      </c>
      <c r="N41" s="399">
        <f t="shared" si="10"/>
        <v>9417</v>
      </c>
      <c r="O41" s="399">
        <f t="shared" si="10"/>
        <v>0</v>
      </c>
      <c r="P41" s="399">
        <f t="shared" si="10"/>
        <v>0</v>
      </c>
      <c r="Q41" s="399">
        <f t="shared" si="10"/>
        <v>9417</v>
      </c>
      <c r="R41" s="399">
        <f t="shared" si="10"/>
        <v>100611</v>
      </c>
      <c r="S41" s="365"/>
      <c r="T41" s="365"/>
      <c r="U41" s="365"/>
      <c r="V41" s="365"/>
      <c r="W41" s="365"/>
      <c r="X41" s="365"/>
      <c r="Y41" s="365"/>
      <c r="Z41" s="365"/>
      <c r="AA41" s="365"/>
      <c r="AB41" s="365"/>
    </row>
    <row r="42" spans="1:18" ht="12">
      <c r="A42" s="347"/>
      <c r="B42" s="347"/>
      <c r="C42" s="34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47"/>
      <c r="B43" s="347" t="s">
        <v>616</v>
      </c>
      <c r="C43" s="347"/>
      <c r="D43" s="402"/>
      <c r="E43" s="402"/>
      <c r="F43" s="402"/>
      <c r="G43" s="403"/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</row>
    <row r="44" spans="1:18" ht="12">
      <c r="A44" s="347"/>
      <c r="B44" s="347"/>
      <c r="C44" s="347"/>
      <c r="D44" s="402"/>
      <c r="E44" s="402"/>
      <c r="F44" s="402"/>
      <c r="G44" s="403"/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</row>
    <row r="45" spans="1:18" ht="12">
      <c r="A45" s="347"/>
      <c r="B45" s="404" t="str">
        <f>'справка № 1 СЧЕТОВОДЕН  БАЛАНС'!A97</f>
        <v>Дата на съставяне: 25.05.2015г.</v>
      </c>
      <c r="C45" s="404"/>
      <c r="D45" s="405"/>
      <c r="E45" s="405"/>
      <c r="F45" s="405"/>
      <c r="G45" s="347"/>
      <c r="H45" s="406" t="s">
        <v>617</v>
      </c>
      <c r="I45" s="407"/>
      <c r="J45" s="407"/>
      <c r="K45" s="405"/>
      <c r="L45" s="405"/>
      <c r="M45" s="408" t="s">
        <v>516</v>
      </c>
      <c r="N45" s="405"/>
      <c r="O45" s="408"/>
      <c r="P45" s="405"/>
      <c r="Q45" s="405"/>
      <c r="R45" s="405"/>
    </row>
    <row r="46" spans="1:18" ht="12" customHeight="1">
      <c r="A46" s="409"/>
      <c r="B46" s="409"/>
      <c r="C46" s="409"/>
      <c r="D46" s="410"/>
      <c r="E46" s="410"/>
      <c r="F46" s="410"/>
      <c r="G46" s="409"/>
      <c r="H46" s="341" t="s">
        <v>517</v>
      </c>
      <c r="I46" s="341"/>
      <c r="J46" s="204"/>
      <c r="K46" s="409"/>
      <c r="L46" s="409"/>
      <c r="M46" s="204" t="s">
        <v>518</v>
      </c>
      <c r="N46" s="409"/>
      <c r="O46" s="409"/>
      <c r="P46" s="204"/>
      <c r="Q46" s="409"/>
      <c r="R46" s="409"/>
    </row>
    <row r="47" spans="1:18" ht="12">
      <c r="A47" s="409"/>
      <c r="B47" s="409"/>
      <c r="C47" s="409"/>
      <c r="D47" s="410"/>
      <c r="E47" s="410"/>
      <c r="F47" s="410"/>
      <c r="G47" s="409"/>
      <c r="H47" s="409"/>
      <c r="I47" s="409"/>
      <c r="J47" s="409"/>
      <c r="K47" s="409"/>
      <c r="L47" s="409"/>
      <c r="M47" s="409"/>
      <c r="N47" s="409"/>
      <c r="O47" s="409"/>
      <c r="P47" s="204"/>
      <c r="Q47" s="234"/>
      <c r="R47" s="409"/>
    </row>
    <row r="48" spans="1:18" ht="12">
      <c r="A48" s="409"/>
      <c r="B48" s="409"/>
      <c r="C48" s="409"/>
      <c r="D48" s="410"/>
      <c r="E48" s="410"/>
      <c r="F48" s="410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</row>
    <row r="49" spans="1:18" ht="12">
      <c r="A49" s="409"/>
      <c r="B49" s="409"/>
      <c r="C49" s="409"/>
      <c r="D49" s="410"/>
      <c r="E49" s="410"/>
      <c r="F49" s="410"/>
      <c r="G49" s="409"/>
      <c r="H49" s="409"/>
      <c r="I49" s="409"/>
      <c r="J49" s="409"/>
      <c r="K49" s="409"/>
      <c r="L49" s="409"/>
      <c r="M49" s="409"/>
      <c r="N49" s="409"/>
      <c r="O49" s="409"/>
      <c r="P49" s="409"/>
      <c r="Q49" s="409"/>
      <c r="R49" s="409"/>
    </row>
    <row r="50" spans="1:18" ht="12">
      <c r="A50" s="409"/>
      <c r="B50" s="409"/>
      <c r="C50" s="409"/>
      <c r="D50" s="410"/>
      <c r="E50" s="410"/>
      <c r="F50" s="410"/>
      <c r="G50" s="409"/>
      <c r="H50" s="409"/>
      <c r="I50" s="409"/>
      <c r="J50" s="409"/>
      <c r="K50" s="409"/>
      <c r="L50" s="409"/>
      <c r="M50" s="409"/>
      <c r="N50" s="409"/>
      <c r="O50" s="409"/>
      <c r="P50" s="409"/>
      <c r="Q50" s="409"/>
      <c r="R50" s="409"/>
    </row>
    <row r="51" spans="5:6" ht="12">
      <c r="E51" s="371"/>
      <c r="F51" s="371"/>
    </row>
    <row r="52" spans="5:6" ht="12">
      <c r="E52" s="371"/>
      <c r="F52" s="371"/>
    </row>
    <row r="53" spans="5:6" ht="12">
      <c r="E53" s="371"/>
      <c r="F53" s="371"/>
    </row>
    <row r="54" spans="5:6" ht="12">
      <c r="E54" s="371"/>
      <c r="F54" s="371"/>
    </row>
    <row r="55" spans="5:6" ht="12">
      <c r="E55" s="371"/>
      <c r="F55" s="371"/>
    </row>
    <row r="56" spans="5:6" ht="12">
      <c r="E56" s="371"/>
      <c r="F56" s="371"/>
    </row>
    <row r="57" spans="5:6" ht="12">
      <c r="E57" s="371"/>
      <c r="F57" s="371"/>
    </row>
    <row r="58" spans="5:6" ht="12">
      <c r="E58" s="371"/>
      <c r="F58" s="371"/>
    </row>
    <row r="59" spans="5:6" ht="12">
      <c r="E59" s="371"/>
      <c r="F59" s="371"/>
    </row>
    <row r="60" spans="5:6" ht="12">
      <c r="E60" s="371"/>
      <c r="F60" s="371"/>
    </row>
    <row r="61" spans="5:6" ht="12">
      <c r="E61" s="371"/>
      <c r="F61" s="371"/>
    </row>
    <row r="62" spans="5:6" ht="12">
      <c r="E62" s="371"/>
      <c r="F62" s="371"/>
    </row>
    <row r="63" spans="5:6" ht="12">
      <c r="E63" s="371"/>
      <c r="F63" s="371"/>
    </row>
    <row r="64" spans="5:6" ht="12">
      <c r="E64" s="371"/>
      <c r="F64" s="371"/>
    </row>
    <row r="65" spans="5:6" ht="12">
      <c r="E65" s="371"/>
      <c r="F65" s="371"/>
    </row>
    <row r="66" spans="5:6" ht="12">
      <c r="E66" s="371"/>
      <c r="F66" s="371"/>
    </row>
    <row r="67" spans="5:6" ht="12">
      <c r="E67" s="371"/>
      <c r="F67" s="371"/>
    </row>
    <row r="68" spans="5:6" ht="12">
      <c r="E68" s="371"/>
      <c r="F68" s="371"/>
    </row>
    <row r="69" spans="5:6" ht="12">
      <c r="E69" s="371"/>
      <c r="F69" s="371"/>
    </row>
    <row r="70" spans="5:6" ht="12">
      <c r="E70" s="371"/>
      <c r="F70" s="371"/>
    </row>
    <row r="71" spans="5:6" ht="12">
      <c r="E71" s="371"/>
      <c r="F71" s="371"/>
    </row>
    <row r="72" spans="5:6" ht="12">
      <c r="E72" s="371"/>
      <c r="F72" s="371"/>
    </row>
    <row r="73" spans="5:6" ht="12">
      <c r="E73" s="371"/>
      <c r="F73" s="371"/>
    </row>
    <row r="74" spans="5:6" ht="12">
      <c r="E74" s="371"/>
      <c r="F74" s="371"/>
    </row>
    <row r="75" spans="5:6" ht="12">
      <c r="E75" s="371"/>
      <c r="F75" s="371"/>
    </row>
    <row r="76" spans="5:6" ht="12">
      <c r="E76" s="371"/>
      <c r="F76" s="371"/>
    </row>
    <row r="77" spans="5:6" ht="12">
      <c r="E77" s="371"/>
      <c r="F77" s="371"/>
    </row>
    <row r="78" spans="5:6" ht="12">
      <c r="E78" s="371"/>
      <c r="F78" s="371"/>
    </row>
    <row r="79" spans="5:6" ht="12">
      <c r="E79" s="371"/>
      <c r="F79" s="371"/>
    </row>
    <row r="80" spans="5:6" ht="12">
      <c r="E80" s="371"/>
      <c r="F80" s="371"/>
    </row>
    <row r="81" spans="5:6" ht="12">
      <c r="E81" s="371"/>
      <c r="F81" s="371"/>
    </row>
    <row r="82" spans="5:6" ht="12">
      <c r="E82" s="371"/>
      <c r="F82" s="371"/>
    </row>
    <row r="83" spans="5:6" ht="12">
      <c r="E83" s="371"/>
      <c r="F83" s="371"/>
    </row>
    <row r="84" spans="5:6" ht="12">
      <c r="E84" s="371"/>
      <c r="F84" s="371"/>
    </row>
    <row r="85" spans="5:6" ht="12">
      <c r="E85" s="371"/>
      <c r="F85" s="371"/>
    </row>
    <row r="86" spans="5:6" ht="12">
      <c r="E86" s="371"/>
      <c r="F86" s="371"/>
    </row>
    <row r="87" spans="5:6" ht="12">
      <c r="E87" s="371"/>
      <c r="F87" s="371"/>
    </row>
    <row r="88" spans="5:6" ht="12">
      <c r="E88" s="371"/>
      <c r="F88" s="371"/>
    </row>
    <row r="89" spans="5:6" ht="12">
      <c r="E89" s="371"/>
      <c r="F89" s="371"/>
    </row>
    <row r="90" spans="5:6" ht="12">
      <c r="E90" s="371"/>
      <c r="F90" s="371"/>
    </row>
    <row r="91" spans="5:6" ht="12">
      <c r="E91" s="371"/>
      <c r="F91" s="371"/>
    </row>
    <row r="92" spans="5:6" ht="12">
      <c r="E92" s="371"/>
      <c r="F92" s="371"/>
    </row>
    <row r="93" spans="5:6" ht="12">
      <c r="E93" s="371"/>
      <c r="F93" s="371"/>
    </row>
    <row r="94" spans="5:6" ht="12">
      <c r="E94" s="371"/>
      <c r="F94" s="371"/>
    </row>
    <row r="95" spans="5:6" ht="12">
      <c r="E95" s="371"/>
      <c r="F95" s="371"/>
    </row>
    <row r="96" spans="5:6" ht="12">
      <c r="E96" s="371"/>
      <c r="F96" s="371"/>
    </row>
    <row r="97" spans="5:6" ht="12">
      <c r="E97" s="371"/>
      <c r="F97" s="371"/>
    </row>
    <row r="98" spans="5:6" ht="12">
      <c r="E98" s="371"/>
      <c r="F98" s="371"/>
    </row>
    <row r="99" spans="5:6" ht="12">
      <c r="E99" s="371"/>
      <c r="F99" s="371"/>
    </row>
    <row r="100" spans="5:6" ht="12">
      <c r="E100" s="371"/>
      <c r="F100" s="371"/>
    </row>
    <row r="101" spans="5:6" ht="12">
      <c r="E101" s="371"/>
      <c r="F101" s="371"/>
    </row>
    <row r="102" spans="5:6" ht="12">
      <c r="E102" s="371"/>
      <c r="F102" s="371"/>
    </row>
    <row r="103" spans="5:6" ht="12">
      <c r="E103" s="371"/>
      <c r="F103" s="371"/>
    </row>
    <row r="104" spans="5:6" ht="12">
      <c r="E104" s="371"/>
      <c r="F104" s="371"/>
    </row>
    <row r="105" spans="5:6" ht="12">
      <c r="E105" s="371"/>
      <c r="F105" s="371"/>
    </row>
    <row r="106" spans="5:6" ht="12">
      <c r="E106" s="371"/>
      <c r="F106" s="371"/>
    </row>
    <row r="107" spans="5:6" ht="12">
      <c r="E107" s="371"/>
      <c r="F107" s="371"/>
    </row>
    <row r="108" spans="5:6" ht="12">
      <c r="E108" s="371"/>
      <c r="F108" s="371"/>
    </row>
    <row r="109" spans="5:6" ht="12">
      <c r="E109" s="371"/>
      <c r="F109" s="371"/>
    </row>
    <row r="110" spans="5:6" ht="12">
      <c r="E110" s="371"/>
      <c r="F110" s="371"/>
    </row>
    <row r="111" spans="5:6" ht="12">
      <c r="E111" s="371"/>
      <c r="F111" s="371"/>
    </row>
    <row r="112" spans="5:6" ht="12">
      <c r="E112" s="371"/>
      <c r="F112" s="371"/>
    </row>
    <row r="113" spans="5:6" ht="12">
      <c r="E113" s="371"/>
      <c r="F113" s="371"/>
    </row>
    <row r="114" spans="5:6" ht="12">
      <c r="E114" s="371"/>
      <c r="F114" s="371"/>
    </row>
    <row r="115" spans="5:6" ht="12">
      <c r="E115" s="371"/>
      <c r="F115" s="371"/>
    </row>
    <row r="116" spans="5:6" ht="12">
      <c r="E116" s="371"/>
      <c r="F116" s="371"/>
    </row>
    <row r="117" spans="5:6" ht="12">
      <c r="E117" s="371"/>
      <c r="F117" s="371"/>
    </row>
    <row r="118" spans="5:6" ht="12">
      <c r="E118" s="371"/>
      <c r="F118" s="371"/>
    </row>
    <row r="119" spans="5:6" ht="12">
      <c r="E119" s="371"/>
      <c r="F119" s="371"/>
    </row>
    <row r="120" spans="5:6" ht="12">
      <c r="E120" s="371"/>
      <c r="F120" s="371"/>
    </row>
    <row r="121" spans="5:6" ht="12">
      <c r="E121" s="371"/>
      <c r="F121" s="371"/>
    </row>
    <row r="122" spans="5:6" ht="12">
      <c r="E122" s="371"/>
      <c r="F122" s="371"/>
    </row>
    <row r="123" spans="5:6" ht="12">
      <c r="E123" s="371"/>
      <c r="F123" s="371"/>
    </row>
    <row r="124" spans="5:6" ht="12">
      <c r="E124" s="371"/>
      <c r="F124" s="371"/>
    </row>
    <row r="125" spans="5:6" ht="12">
      <c r="E125" s="371"/>
      <c r="F125" s="371"/>
    </row>
    <row r="126" spans="5:6" ht="12">
      <c r="E126" s="371"/>
      <c r="F126" s="371"/>
    </row>
    <row r="127" spans="5:6" ht="12">
      <c r="E127" s="371"/>
      <c r="F127" s="371"/>
    </row>
    <row r="128" spans="5:6" ht="12">
      <c r="E128" s="371"/>
      <c r="F128" s="371"/>
    </row>
    <row r="129" spans="5:6" ht="12">
      <c r="E129" s="371"/>
      <c r="F129" s="371"/>
    </row>
    <row r="130" spans="5:6" ht="12">
      <c r="E130" s="371"/>
      <c r="F130" s="371"/>
    </row>
    <row r="131" spans="5:6" ht="12">
      <c r="E131" s="371"/>
      <c r="F131" s="371"/>
    </row>
    <row r="132" spans="5:6" ht="12">
      <c r="E132" s="371"/>
      <c r="F132" s="371"/>
    </row>
    <row r="133" spans="5:6" ht="12">
      <c r="E133" s="371"/>
      <c r="F133" s="371"/>
    </row>
    <row r="134" spans="5:6" ht="12">
      <c r="E134" s="371"/>
      <c r="F134" s="371"/>
    </row>
    <row r="135" spans="5:6" ht="12">
      <c r="E135" s="371"/>
      <c r="F135" s="371"/>
    </row>
    <row r="136" spans="5:6" ht="12">
      <c r="E136" s="371"/>
      <c r="F136" s="371"/>
    </row>
    <row r="137" spans="5:6" ht="12">
      <c r="E137" s="371"/>
      <c r="F137" s="371"/>
    </row>
    <row r="138" spans="5:6" ht="12">
      <c r="E138" s="371"/>
      <c r="F138" s="371"/>
    </row>
    <row r="139" spans="5:6" ht="12">
      <c r="E139" s="371"/>
      <c r="F139" s="371"/>
    </row>
    <row r="140" spans="5:6" ht="12">
      <c r="E140" s="371"/>
      <c r="F140" s="371"/>
    </row>
    <row r="141" spans="5:6" ht="12">
      <c r="E141" s="371"/>
      <c r="F141" s="371"/>
    </row>
    <row r="142" spans="5:6" ht="12">
      <c r="E142" s="371"/>
      <c r="F142" s="371"/>
    </row>
    <row r="143" spans="5:6" ht="12">
      <c r="E143" s="371"/>
      <c r="F143" s="371"/>
    </row>
    <row r="144" spans="5:6" ht="12">
      <c r="E144" s="371"/>
      <c r="F144" s="371"/>
    </row>
    <row r="145" spans="5:6" ht="12">
      <c r="E145" s="371"/>
      <c r="F145" s="371"/>
    </row>
    <row r="146" spans="5:6" ht="12">
      <c r="E146" s="371"/>
      <c r="F146" s="371"/>
    </row>
    <row r="147" spans="5:6" ht="12">
      <c r="E147" s="371"/>
      <c r="F147" s="371"/>
    </row>
    <row r="148" spans="5:6" ht="12">
      <c r="E148" s="371"/>
      <c r="F148" s="371"/>
    </row>
    <row r="149" spans="5:6" ht="12">
      <c r="E149" s="371"/>
      <c r="F149" s="371"/>
    </row>
    <row r="150" spans="5:6" ht="12">
      <c r="E150" s="371"/>
      <c r="F150" s="371"/>
    </row>
    <row r="151" spans="5:6" ht="12">
      <c r="E151" s="371"/>
      <c r="F151" s="371"/>
    </row>
    <row r="152" spans="5:6" ht="12">
      <c r="E152" s="371"/>
      <c r="F152" s="371"/>
    </row>
    <row r="153" spans="5:6" ht="12">
      <c r="E153" s="371"/>
      <c r="F153" s="371"/>
    </row>
    <row r="154" spans="5:6" ht="12">
      <c r="E154" s="371"/>
      <c r="F154" s="371"/>
    </row>
    <row r="155" spans="5:6" ht="12">
      <c r="E155" s="371"/>
      <c r="F155" s="371"/>
    </row>
    <row r="156" spans="5:6" ht="12">
      <c r="E156" s="371"/>
      <c r="F156" s="371"/>
    </row>
    <row r="157" spans="5:6" ht="12">
      <c r="E157" s="371"/>
      <c r="F157" s="371"/>
    </row>
    <row r="158" spans="5:6" ht="12">
      <c r="E158" s="371"/>
      <c r="F158" s="371"/>
    </row>
    <row r="159" spans="5:6" ht="12">
      <c r="E159" s="371"/>
      <c r="F159" s="371"/>
    </row>
    <row r="160" spans="5:6" ht="12">
      <c r="E160" s="371"/>
      <c r="F160" s="371"/>
    </row>
    <row r="161" spans="5:6" ht="12">
      <c r="E161" s="371"/>
      <c r="F161" s="371"/>
    </row>
    <row r="162" spans="5:6" ht="12">
      <c r="E162" s="371"/>
      <c r="F162" s="371"/>
    </row>
    <row r="163" spans="5:6" ht="12">
      <c r="E163" s="371"/>
      <c r="F163" s="371"/>
    </row>
    <row r="164" spans="5:6" ht="12">
      <c r="E164" s="371"/>
      <c r="F164" s="371"/>
    </row>
    <row r="165" spans="5:6" ht="12">
      <c r="E165" s="371"/>
      <c r="F165" s="371"/>
    </row>
    <row r="166" spans="5:6" ht="12">
      <c r="E166" s="371"/>
      <c r="F166" s="371"/>
    </row>
    <row r="167" spans="5:6" ht="12">
      <c r="E167" s="371"/>
      <c r="F167" s="371"/>
    </row>
    <row r="168" spans="5:6" ht="12">
      <c r="E168" s="371"/>
      <c r="F168" s="371"/>
    </row>
    <row r="169" spans="5:6" ht="12">
      <c r="E169" s="371"/>
      <c r="F169" s="371"/>
    </row>
    <row r="170" spans="5:6" ht="12">
      <c r="E170" s="371"/>
      <c r="F170" s="371"/>
    </row>
    <row r="171" spans="5:6" ht="12">
      <c r="E171" s="371"/>
      <c r="F171" s="371"/>
    </row>
    <row r="172" spans="5:6" ht="12">
      <c r="E172" s="371"/>
      <c r="F172" s="371"/>
    </row>
    <row r="173" spans="5:6" ht="12">
      <c r="E173" s="371"/>
      <c r="F173" s="371"/>
    </row>
    <row r="174" spans="5:6" ht="12">
      <c r="E174" s="371"/>
      <c r="F174" s="371"/>
    </row>
    <row r="175" spans="5:6" ht="12">
      <c r="E175" s="371"/>
      <c r="F175" s="371"/>
    </row>
    <row r="176" spans="5:6" ht="12">
      <c r="E176" s="371"/>
      <c r="F176" s="371"/>
    </row>
    <row r="177" spans="5:6" ht="12">
      <c r="E177" s="371"/>
      <c r="F177" s="371"/>
    </row>
    <row r="178" spans="5:6" ht="12">
      <c r="E178" s="371"/>
      <c r="F178" s="371"/>
    </row>
    <row r="179" spans="5:6" ht="12">
      <c r="E179" s="371"/>
      <c r="F179" s="371"/>
    </row>
    <row r="180" spans="5:6" ht="12">
      <c r="E180" s="371"/>
      <c r="F180" s="371"/>
    </row>
    <row r="181" spans="5:6" ht="12">
      <c r="E181" s="371"/>
      <c r="F181" s="371"/>
    </row>
    <row r="182" spans="5:6" ht="12">
      <c r="E182" s="371"/>
      <c r="F182" s="371"/>
    </row>
    <row r="183" spans="5:6" ht="12">
      <c r="E183" s="371"/>
      <c r="F183" s="371"/>
    </row>
    <row r="184" spans="5:6" ht="12">
      <c r="E184" s="371"/>
      <c r="F184" s="371"/>
    </row>
    <row r="185" spans="5:6" ht="12">
      <c r="E185" s="371"/>
      <c r="F185" s="371"/>
    </row>
    <row r="186" spans="5:6" ht="12">
      <c r="E186" s="371"/>
      <c r="F186" s="371"/>
    </row>
    <row r="187" spans="5:6" ht="12">
      <c r="E187" s="371"/>
      <c r="F187" s="371"/>
    </row>
    <row r="188" spans="5:6" ht="12">
      <c r="E188" s="371"/>
      <c r="F188" s="371"/>
    </row>
    <row r="189" spans="5:6" ht="12">
      <c r="E189" s="371"/>
      <c r="F189" s="371"/>
    </row>
    <row r="190" spans="5:6" ht="12">
      <c r="E190" s="371"/>
      <c r="F190" s="371"/>
    </row>
    <row r="191" spans="5:6" ht="12">
      <c r="E191" s="371"/>
      <c r="F191" s="371"/>
    </row>
    <row r="192" spans="5:6" ht="12">
      <c r="E192" s="371"/>
      <c r="F192" s="371"/>
    </row>
    <row r="193" spans="5:6" ht="12">
      <c r="E193" s="371"/>
      <c r="F193" s="371"/>
    </row>
    <row r="194" spans="5:6" ht="12">
      <c r="E194" s="371"/>
      <c r="F194" s="371"/>
    </row>
    <row r="195" spans="5:6" ht="12">
      <c r="E195" s="371"/>
      <c r="F195" s="371"/>
    </row>
    <row r="196" spans="5:6" ht="12">
      <c r="E196" s="371"/>
      <c r="F196" s="371"/>
    </row>
    <row r="197" spans="5:6" ht="12">
      <c r="E197" s="371"/>
      <c r="F197" s="371"/>
    </row>
    <row r="198" spans="5:6" ht="12">
      <c r="E198" s="371"/>
      <c r="F198" s="371"/>
    </row>
    <row r="199" spans="5:6" ht="12">
      <c r="E199" s="371"/>
      <c r="F199" s="371"/>
    </row>
    <row r="200" spans="5:6" ht="12">
      <c r="E200" s="371"/>
      <c r="F200" s="371"/>
    </row>
    <row r="201" spans="5:6" ht="12">
      <c r="E201" s="371"/>
      <c r="F201" s="371"/>
    </row>
    <row r="202" spans="5:6" ht="12">
      <c r="E202" s="371"/>
      <c r="F202" s="371"/>
    </row>
    <row r="203" spans="5:6" ht="12">
      <c r="E203" s="371"/>
      <c r="F203" s="371"/>
    </row>
    <row r="204" spans="5:6" ht="12">
      <c r="E204" s="371"/>
      <c r="F204" s="371"/>
    </row>
    <row r="205" spans="5:6" ht="12">
      <c r="E205" s="371"/>
      <c r="F205" s="371"/>
    </row>
    <row r="206" spans="5:6" ht="12">
      <c r="E206" s="371"/>
      <c r="F206" s="371"/>
    </row>
    <row r="207" spans="5:6" ht="12">
      <c r="E207" s="371"/>
      <c r="F207" s="371"/>
    </row>
    <row r="208" spans="5:6" ht="12">
      <c r="E208" s="371"/>
      <c r="F208" s="371"/>
    </row>
    <row r="209" spans="5:6" ht="12">
      <c r="E209" s="371"/>
      <c r="F209" s="371"/>
    </row>
    <row r="210" spans="5:6" ht="12">
      <c r="E210" s="371"/>
      <c r="F210" s="371"/>
    </row>
    <row r="211" spans="5:6" ht="12">
      <c r="E211" s="371"/>
      <c r="F211" s="371"/>
    </row>
    <row r="212" spans="5:6" ht="12">
      <c r="E212" s="371"/>
      <c r="F212" s="371"/>
    </row>
    <row r="213" spans="5:6" ht="12">
      <c r="E213" s="371"/>
      <c r="F213" s="371"/>
    </row>
  </sheetData>
  <sheetProtection/>
  <mergeCells count="12">
    <mergeCell ref="A6:B7"/>
    <mergeCell ref="C6:C7"/>
    <mergeCell ref="J6:J7"/>
    <mergeCell ref="Q6:Q7"/>
    <mergeCell ref="R6:R7"/>
    <mergeCell ref="M3:N3"/>
    <mergeCell ref="A2:B2"/>
    <mergeCell ref="M2:O2"/>
    <mergeCell ref="P2:Q2"/>
    <mergeCell ref="A4:B4"/>
    <mergeCell ref="M4:N4"/>
    <mergeCell ref="O4:Q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:F20 H19:I20 K19:M20 O19:P20 D10:F17 H22:I25 K10:M17 O22:P25 O10:P17 D34:F38 K29:M32 O29:P32 D29:F32 H29:I32 K34:M38 O34:P38 D40:F40 H40:I40 K40:M40 O40:P40 H34:I38 H10:I17 D22:F25 K22:M25">
      <formula1>0</formula1>
      <formula2>9999999999999990</formula2>
    </dataValidation>
  </dataValidations>
  <printOptions/>
  <pageMargins left="0.41" right="0.17" top="0.7480314960629921" bottom="0.7480314960629921" header="0.31496062992125984" footer="0.31496062992125984"/>
  <pageSetup horizontalDpi="600" verticalDpi="600" orientation="landscape" paperSize="9" scale="70" r:id="rId1"/>
  <headerFooter>
    <oddFooter>&amp;C&amp;A&amp;RСтр.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8F85A"/>
  </sheetPr>
  <dimension ref="A1:Z330"/>
  <sheetViews>
    <sheetView zoomScale="120" zoomScaleNormal="120" zoomScalePageLayoutView="0" workbookViewId="0" topLeftCell="A70">
      <selection activeCell="C47" sqref="C47"/>
    </sheetView>
  </sheetViews>
  <sheetFormatPr defaultColWidth="10.75390625" defaultRowHeight="12.75"/>
  <cols>
    <col min="1" max="1" width="43.25390625" style="343" customWidth="1"/>
    <col min="2" max="2" width="11.125" style="411" customWidth="1"/>
    <col min="3" max="3" width="14.375" style="343" customWidth="1"/>
    <col min="4" max="4" width="13.00390625" style="343" customWidth="1"/>
    <col min="5" max="5" width="13.125" style="343" customWidth="1"/>
    <col min="6" max="6" width="12.625" style="343" bestFit="1" customWidth="1"/>
    <col min="7" max="26" width="10.75390625" style="343" hidden="1" customWidth="1"/>
    <col min="27" max="16384" width="10.75390625" style="343" customWidth="1"/>
  </cols>
  <sheetData>
    <row r="1" spans="1:15" ht="24" customHeight="1">
      <c r="A1" s="679" t="s">
        <v>618</v>
      </c>
      <c r="B1" s="679"/>
      <c r="C1" s="679"/>
      <c r="D1" s="679"/>
      <c r="E1" s="679"/>
      <c r="F1" s="412"/>
      <c r="G1" s="413"/>
      <c r="H1" s="413"/>
      <c r="I1" s="413"/>
      <c r="J1" s="413"/>
      <c r="K1" s="413"/>
      <c r="L1" s="413"/>
      <c r="M1" s="413"/>
      <c r="N1" s="413"/>
      <c r="O1" s="413"/>
    </row>
    <row r="2" spans="1:15" ht="13.5" customHeight="1">
      <c r="A2" s="8" t="s">
        <v>519</v>
      </c>
      <c r="B2" s="618" t="str">
        <f>'справка № 1 СЧЕТОВОДЕН  БАЛАНС'!B3</f>
        <v>ГРУПА "АЛБЕНА ИНВЕСТ - ХОЛДИНГ"АД</v>
      </c>
      <c r="C2" s="415"/>
      <c r="D2" s="165"/>
      <c r="E2" s="416"/>
      <c r="F2" s="417"/>
      <c r="G2" s="417"/>
      <c r="H2" s="417"/>
      <c r="I2" s="417"/>
      <c r="J2" s="417"/>
      <c r="K2" s="417"/>
      <c r="L2" s="417"/>
      <c r="M2" s="417"/>
      <c r="N2" s="417"/>
      <c r="O2" s="417"/>
    </row>
    <row r="3" spans="1:15" ht="13.5" customHeight="1">
      <c r="A3" s="246" t="s">
        <v>521</v>
      </c>
      <c r="B3" s="618" t="str">
        <f>'справка № 1 СЧЕТОВОДЕН  БАЛАНС'!B4</f>
        <v>КОНСОЛИДИРАН</v>
      </c>
      <c r="C3" s="415"/>
      <c r="D3" s="164"/>
      <c r="E3" s="416"/>
      <c r="F3" s="417"/>
      <c r="G3" s="417"/>
      <c r="H3" s="417"/>
      <c r="I3" s="417"/>
      <c r="J3" s="417"/>
      <c r="K3" s="417"/>
      <c r="L3" s="417"/>
      <c r="M3" s="417"/>
      <c r="N3" s="417"/>
      <c r="O3" s="417"/>
    </row>
    <row r="4" spans="1:15" ht="12" customHeight="1">
      <c r="A4" s="418" t="s">
        <v>522</v>
      </c>
      <c r="B4" s="621" t="str">
        <f>'справка № 1 СЧЕТОВОДЕН  БАЛАНС'!B5</f>
        <v>31.03.2015 г.</v>
      </c>
      <c r="C4" s="415"/>
      <c r="D4" s="619" t="s">
        <v>511</v>
      </c>
      <c r="E4" s="416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11.25" customHeight="1">
      <c r="A5" s="418"/>
      <c r="B5" s="405"/>
      <c r="C5" s="419"/>
      <c r="D5" s="620" t="s">
        <v>512</v>
      </c>
      <c r="E5" s="416"/>
      <c r="F5" s="420"/>
      <c r="G5" s="420"/>
      <c r="H5" s="420"/>
      <c r="I5" s="420"/>
      <c r="J5" s="420"/>
      <c r="K5" s="420"/>
      <c r="L5" s="420"/>
      <c r="M5" s="420"/>
      <c r="N5" s="420"/>
      <c r="O5" s="420"/>
    </row>
    <row r="6" spans="1:15" ht="12.75" customHeight="1">
      <c r="A6" s="421" t="s">
        <v>620</v>
      </c>
      <c r="B6" s="422"/>
      <c r="C6" s="423"/>
      <c r="D6" s="423"/>
      <c r="E6" s="424" t="s">
        <v>621</v>
      </c>
      <c r="F6" s="425"/>
      <c r="G6" s="413"/>
      <c r="H6" s="413"/>
      <c r="I6" s="413"/>
      <c r="J6" s="413"/>
      <c r="K6" s="413"/>
      <c r="L6" s="413"/>
      <c r="M6" s="413"/>
      <c r="N6" s="413"/>
      <c r="O6" s="413"/>
    </row>
    <row r="7" spans="1:15" s="351" customFormat="1" ht="24">
      <c r="A7" s="426" t="s">
        <v>454</v>
      </c>
      <c r="B7" s="427" t="s">
        <v>4</v>
      </c>
      <c r="C7" s="428" t="s">
        <v>622</v>
      </c>
      <c r="D7" s="429" t="s">
        <v>623</v>
      </c>
      <c r="E7" s="429"/>
      <c r="F7" s="430"/>
      <c r="G7" s="431"/>
      <c r="H7" s="431"/>
      <c r="I7" s="431"/>
      <c r="J7" s="431"/>
      <c r="K7" s="431"/>
      <c r="L7" s="431"/>
      <c r="M7" s="431"/>
      <c r="N7" s="431"/>
      <c r="O7" s="432"/>
    </row>
    <row r="8" spans="1:15" s="351" customFormat="1" ht="12">
      <c r="A8" s="426"/>
      <c r="B8" s="433"/>
      <c r="C8" s="428"/>
      <c r="D8" s="434" t="s">
        <v>624</v>
      </c>
      <c r="E8" s="435" t="s">
        <v>625</v>
      </c>
      <c r="F8" s="430"/>
      <c r="G8" s="431"/>
      <c r="H8" s="431"/>
      <c r="I8" s="431"/>
      <c r="J8" s="431"/>
      <c r="K8" s="431"/>
      <c r="L8" s="431"/>
      <c r="M8" s="431"/>
      <c r="N8" s="431"/>
      <c r="O8" s="431"/>
    </row>
    <row r="9" spans="1:15" s="351" customFormat="1" ht="12">
      <c r="A9" s="436" t="s">
        <v>10</v>
      </c>
      <c r="B9" s="433" t="s">
        <v>11</v>
      </c>
      <c r="C9" s="436">
        <v>1</v>
      </c>
      <c r="D9" s="436">
        <v>2</v>
      </c>
      <c r="E9" s="436">
        <v>3</v>
      </c>
      <c r="F9" s="437"/>
      <c r="G9" s="431"/>
      <c r="H9" s="431"/>
      <c r="I9" s="431"/>
      <c r="J9" s="431"/>
      <c r="K9" s="431"/>
      <c r="L9" s="431"/>
      <c r="M9" s="431"/>
      <c r="N9" s="431"/>
      <c r="O9" s="431"/>
    </row>
    <row r="10" spans="1:15" ht="12">
      <c r="A10" s="434" t="s">
        <v>626</v>
      </c>
      <c r="B10" s="438" t="s">
        <v>627</v>
      </c>
      <c r="C10" s="439"/>
      <c r="D10" s="439"/>
      <c r="E10" s="440">
        <f>C10-D10</f>
        <v>0</v>
      </c>
      <c r="F10" s="441"/>
      <c r="G10" s="413"/>
      <c r="H10" s="413"/>
      <c r="I10" s="413"/>
      <c r="J10" s="413"/>
      <c r="K10" s="413"/>
      <c r="L10" s="413"/>
      <c r="M10" s="413"/>
      <c r="N10" s="413"/>
      <c r="O10" s="413"/>
    </row>
    <row r="11" spans="1:15" ht="12">
      <c r="A11" s="434" t="s">
        <v>628</v>
      </c>
      <c r="B11" s="442"/>
      <c r="C11" s="443"/>
      <c r="D11" s="443"/>
      <c r="E11" s="440"/>
      <c r="F11" s="441"/>
      <c r="G11" s="413"/>
      <c r="H11" s="413"/>
      <c r="I11" s="413"/>
      <c r="J11" s="413"/>
      <c r="K11" s="413"/>
      <c r="L11" s="413"/>
      <c r="M11" s="413"/>
      <c r="N11" s="413"/>
      <c r="O11" s="413"/>
    </row>
    <row r="12" spans="1:15" ht="12">
      <c r="A12" s="444" t="s">
        <v>629</v>
      </c>
      <c r="B12" s="445" t="s">
        <v>630</v>
      </c>
      <c r="C12" s="446">
        <f>SUM(C13:C15)</f>
        <v>7948</v>
      </c>
      <c r="D12" s="446">
        <f>SUM(D13:D15)</f>
        <v>0</v>
      </c>
      <c r="E12" s="440">
        <f>SUM(E13:E15)</f>
        <v>7948</v>
      </c>
      <c r="F12" s="441"/>
      <c r="G12" s="447"/>
      <c r="H12" s="447"/>
      <c r="I12" s="447"/>
      <c r="J12" s="447"/>
      <c r="K12" s="447"/>
      <c r="L12" s="447"/>
      <c r="M12" s="447"/>
      <c r="N12" s="447"/>
      <c r="O12" s="447"/>
    </row>
    <row r="13" spans="1:15" ht="12">
      <c r="A13" s="444" t="s">
        <v>631</v>
      </c>
      <c r="B13" s="445" t="s">
        <v>632</v>
      </c>
      <c r="C13" s="439">
        <v>7948</v>
      </c>
      <c r="D13" s="439"/>
      <c r="E13" s="440">
        <f aca="true" t="shared" si="0" ref="E13:E43">C13-D13</f>
        <v>7948</v>
      </c>
      <c r="F13" s="448"/>
      <c r="G13" s="413"/>
      <c r="H13" s="413"/>
      <c r="I13" s="413"/>
      <c r="J13" s="413"/>
      <c r="K13" s="413"/>
      <c r="L13" s="413"/>
      <c r="M13" s="413"/>
      <c r="N13" s="413"/>
      <c r="O13" s="413"/>
    </row>
    <row r="14" spans="1:15" ht="12">
      <c r="A14" s="444" t="s">
        <v>633</v>
      </c>
      <c r="B14" s="445" t="s">
        <v>634</v>
      </c>
      <c r="C14" s="439"/>
      <c r="D14" s="439"/>
      <c r="E14" s="440">
        <f t="shared" si="0"/>
        <v>0</v>
      </c>
      <c r="F14" s="448"/>
      <c r="G14" s="413"/>
      <c r="H14" s="413"/>
      <c r="I14" s="413"/>
      <c r="J14" s="413"/>
      <c r="K14" s="413"/>
      <c r="L14" s="413"/>
      <c r="M14" s="413"/>
      <c r="N14" s="413"/>
      <c r="O14" s="413"/>
    </row>
    <row r="15" spans="1:15" ht="12">
      <c r="A15" s="444" t="s">
        <v>635</v>
      </c>
      <c r="B15" s="445" t="s">
        <v>636</v>
      </c>
      <c r="C15" s="439"/>
      <c r="D15" s="439"/>
      <c r="E15" s="440">
        <f t="shared" si="0"/>
        <v>0</v>
      </c>
      <c r="F15" s="448"/>
      <c r="G15" s="413"/>
      <c r="H15" s="413"/>
      <c r="I15" s="413"/>
      <c r="J15" s="413"/>
      <c r="K15" s="413"/>
      <c r="L15" s="413"/>
      <c r="M15" s="413"/>
      <c r="N15" s="413"/>
      <c r="O15" s="413"/>
    </row>
    <row r="16" spans="1:15" ht="12">
      <c r="A16" s="444" t="s">
        <v>637</v>
      </c>
      <c r="B16" s="445" t="s">
        <v>638</v>
      </c>
      <c r="C16" s="439"/>
      <c r="D16" s="439"/>
      <c r="E16" s="440">
        <f t="shared" si="0"/>
        <v>0</v>
      </c>
      <c r="F16" s="448"/>
      <c r="G16" s="413"/>
      <c r="H16" s="413"/>
      <c r="I16" s="413"/>
      <c r="J16" s="413"/>
      <c r="K16" s="413"/>
      <c r="L16" s="413"/>
      <c r="M16" s="413"/>
      <c r="N16" s="413"/>
      <c r="O16" s="413"/>
    </row>
    <row r="17" spans="1:15" ht="12">
      <c r="A17" s="444" t="s">
        <v>639</v>
      </c>
      <c r="B17" s="445" t="s">
        <v>640</v>
      </c>
      <c r="C17" s="446">
        <f>SUM(C18:C19)</f>
        <v>0</v>
      </c>
      <c r="D17" s="446">
        <f>SUM(D18:D19)</f>
        <v>0</v>
      </c>
      <c r="E17" s="440">
        <f>SUM(E18:E19)</f>
        <v>0</v>
      </c>
      <c r="F17" s="448"/>
      <c r="G17" s="447"/>
      <c r="H17" s="447"/>
      <c r="I17" s="447"/>
      <c r="J17" s="447"/>
      <c r="K17" s="447"/>
      <c r="L17" s="447"/>
      <c r="M17" s="447"/>
      <c r="N17" s="447"/>
      <c r="O17" s="447"/>
    </row>
    <row r="18" spans="1:15" ht="12">
      <c r="A18" s="444" t="s">
        <v>641</v>
      </c>
      <c r="B18" s="445" t="s">
        <v>642</v>
      </c>
      <c r="C18" s="439"/>
      <c r="D18" s="439"/>
      <c r="E18" s="440">
        <f t="shared" si="0"/>
        <v>0</v>
      </c>
      <c r="F18" s="448"/>
      <c r="G18" s="413"/>
      <c r="H18" s="413"/>
      <c r="I18" s="413"/>
      <c r="J18" s="413"/>
      <c r="K18" s="413"/>
      <c r="L18" s="413"/>
      <c r="M18" s="413"/>
      <c r="N18" s="413"/>
      <c r="O18" s="413"/>
    </row>
    <row r="19" spans="1:15" ht="12">
      <c r="A19" s="444" t="s">
        <v>635</v>
      </c>
      <c r="B19" s="445" t="s">
        <v>643</v>
      </c>
      <c r="C19" s="439"/>
      <c r="D19" s="439"/>
      <c r="E19" s="440">
        <f t="shared" si="0"/>
        <v>0</v>
      </c>
      <c r="F19" s="448"/>
      <c r="G19" s="413"/>
      <c r="H19" s="413"/>
      <c r="I19" s="413"/>
      <c r="J19" s="413"/>
      <c r="K19" s="413"/>
      <c r="L19" s="413"/>
      <c r="M19" s="413"/>
      <c r="N19" s="413"/>
      <c r="O19" s="413"/>
    </row>
    <row r="20" spans="1:15" ht="12">
      <c r="A20" s="449" t="s">
        <v>644</v>
      </c>
      <c r="B20" s="438" t="s">
        <v>645</v>
      </c>
      <c r="C20" s="443">
        <f>C12+C16+C17</f>
        <v>7948</v>
      </c>
      <c r="D20" s="443">
        <f>D12+D16+D17</f>
        <v>0</v>
      </c>
      <c r="E20" s="450">
        <f>E12+E16+E17</f>
        <v>7948</v>
      </c>
      <c r="F20" s="448"/>
      <c r="G20" s="447"/>
      <c r="H20" s="447"/>
      <c r="I20" s="447"/>
      <c r="J20" s="447"/>
      <c r="K20" s="447"/>
      <c r="L20" s="447"/>
      <c r="M20" s="447"/>
      <c r="N20" s="447"/>
      <c r="O20" s="447"/>
    </row>
    <row r="21" spans="1:15" ht="12">
      <c r="A21" s="434" t="s">
        <v>646</v>
      </c>
      <c r="B21" s="442"/>
      <c r="C21" s="446"/>
      <c r="D21" s="443"/>
      <c r="E21" s="440">
        <f t="shared" si="0"/>
        <v>0</v>
      </c>
      <c r="F21" s="441"/>
      <c r="G21" s="413"/>
      <c r="H21" s="413"/>
      <c r="I21" s="413"/>
      <c r="J21" s="413"/>
      <c r="K21" s="413"/>
      <c r="L21" s="413"/>
      <c r="M21" s="413"/>
      <c r="N21" s="413"/>
      <c r="O21" s="413"/>
    </row>
    <row r="22" spans="1:15" ht="12">
      <c r="A22" s="444" t="s">
        <v>647</v>
      </c>
      <c r="B22" s="438" t="s">
        <v>648</v>
      </c>
      <c r="C22" s="439">
        <v>304</v>
      </c>
      <c r="D22" s="439"/>
      <c r="E22" s="440">
        <f t="shared" si="0"/>
        <v>304</v>
      </c>
      <c r="F22" s="441"/>
      <c r="G22" s="413"/>
      <c r="H22" s="413"/>
      <c r="I22" s="413"/>
      <c r="J22" s="413"/>
      <c r="K22" s="413"/>
      <c r="L22" s="413"/>
      <c r="M22" s="413"/>
      <c r="N22" s="413"/>
      <c r="O22" s="413"/>
    </row>
    <row r="23" spans="1:15" ht="12">
      <c r="A23" s="444"/>
      <c r="B23" s="442"/>
      <c r="C23" s="446"/>
      <c r="D23" s="443"/>
      <c r="E23" s="440"/>
      <c r="F23" s="441"/>
      <c r="G23" s="413"/>
      <c r="H23" s="413"/>
      <c r="I23" s="413"/>
      <c r="J23" s="413"/>
      <c r="K23" s="413"/>
      <c r="L23" s="413"/>
      <c r="M23" s="413"/>
      <c r="N23" s="413"/>
      <c r="O23" s="413"/>
    </row>
    <row r="24" spans="1:15" ht="12">
      <c r="A24" s="434" t="s">
        <v>649</v>
      </c>
      <c r="B24" s="451"/>
      <c r="C24" s="446"/>
      <c r="D24" s="443"/>
      <c r="E24" s="440"/>
      <c r="F24" s="441"/>
      <c r="G24" s="413"/>
      <c r="H24" s="413"/>
      <c r="I24" s="413"/>
      <c r="J24" s="413"/>
      <c r="K24" s="413"/>
      <c r="L24" s="413"/>
      <c r="M24" s="413"/>
      <c r="N24" s="413"/>
      <c r="O24" s="413"/>
    </row>
    <row r="25" spans="1:15" ht="12">
      <c r="A25" s="444" t="s">
        <v>650</v>
      </c>
      <c r="B25" s="445" t="s">
        <v>651</v>
      </c>
      <c r="C25" s="446">
        <f>SUM(C26:C28)</f>
        <v>388</v>
      </c>
      <c r="D25" s="446">
        <f>SUM(D26:D28)</f>
        <v>388</v>
      </c>
      <c r="E25" s="440">
        <f>SUM(E26:E28)</f>
        <v>0</v>
      </c>
      <c r="F25" s="448"/>
      <c r="G25" s="447"/>
      <c r="H25" s="447"/>
      <c r="I25" s="447"/>
      <c r="J25" s="447"/>
      <c r="K25" s="447"/>
      <c r="L25" s="447"/>
      <c r="M25" s="447"/>
      <c r="N25" s="447"/>
      <c r="O25" s="447"/>
    </row>
    <row r="26" spans="1:15" ht="12">
      <c r="A26" s="444" t="s">
        <v>652</v>
      </c>
      <c r="B26" s="445" t="s">
        <v>653</v>
      </c>
      <c r="C26" s="439">
        <v>90</v>
      </c>
      <c r="D26" s="439">
        <v>90</v>
      </c>
      <c r="E26" s="440">
        <f t="shared" si="0"/>
        <v>0</v>
      </c>
      <c r="F26" s="441"/>
      <c r="G26" s="413"/>
      <c r="H26" s="413"/>
      <c r="I26" s="413"/>
      <c r="J26" s="413"/>
      <c r="K26" s="413"/>
      <c r="L26" s="413"/>
      <c r="M26" s="413"/>
      <c r="N26" s="413"/>
      <c r="O26" s="413"/>
    </row>
    <row r="27" spans="1:15" ht="12">
      <c r="A27" s="444" t="s">
        <v>654</v>
      </c>
      <c r="B27" s="445" t="s">
        <v>655</v>
      </c>
      <c r="C27" s="439">
        <v>94</v>
      </c>
      <c r="D27" s="439">
        <v>94</v>
      </c>
      <c r="E27" s="440">
        <f t="shared" si="0"/>
        <v>0</v>
      </c>
      <c r="F27" s="441"/>
      <c r="G27" s="413"/>
      <c r="H27" s="413"/>
      <c r="I27" s="413"/>
      <c r="J27" s="413"/>
      <c r="K27" s="413"/>
      <c r="L27" s="413"/>
      <c r="M27" s="413"/>
      <c r="N27" s="413"/>
      <c r="O27" s="413"/>
    </row>
    <row r="28" spans="1:15" ht="12">
      <c r="A28" s="444" t="s">
        <v>656</v>
      </c>
      <c r="B28" s="445" t="s">
        <v>657</v>
      </c>
      <c r="C28" s="439">
        <v>204</v>
      </c>
      <c r="D28" s="439">
        <v>204</v>
      </c>
      <c r="E28" s="440">
        <f t="shared" si="0"/>
        <v>0</v>
      </c>
      <c r="F28" s="441"/>
      <c r="G28" s="413"/>
      <c r="H28" s="413"/>
      <c r="I28" s="413"/>
      <c r="J28" s="413"/>
      <c r="K28" s="413"/>
      <c r="L28" s="413"/>
      <c r="M28" s="413"/>
      <c r="N28" s="413"/>
      <c r="O28" s="413"/>
    </row>
    <row r="29" spans="1:15" ht="12">
      <c r="A29" s="444" t="s">
        <v>658</v>
      </c>
      <c r="B29" s="445" t="s">
        <v>659</v>
      </c>
      <c r="C29" s="439">
        <v>338</v>
      </c>
      <c r="D29" s="439">
        <v>338</v>
      </c>
      <c r="E29" s="440">
        <f t="shared" si="0"/>
        <v>0</v>
      </c>
      <c r="F29" s="441"/>
      <c r="G29" s="413"/>
      <c r="H29" s="413"/>
      <c r="I29" s="413"/>
      <c r="J29" s="413"/>
      <c r="K29" s="413"/>
      <c r="L29" s="413"/>
      <c r="M29" s="413"/>
      <c r="N29" s="413"/>
      <c r="O29" s="413"/>
    </row>
    <row r="30" spans="1:15" ht="12">
      <c r="A30" s="444" t="s">
        <v>660</v>
      </c>
      <c r="B30" s="445" t="s">
        <v>661</v>
      </c>
      <c r="C30" s="439">
        <v>22</v>
      </c>
      <c r="D30" s="439">
        <v>22</v>
      </c>
      <c r="E30" s="440">
        <f t="shared" si="0"/>
        <v>0</v>
      </c>
      <c r="F30" s="441"/>
      <c r="G30" s="413"/>
      <c r="H30" s="413"/>
      <c r="I30" s="413"/>
      <c r="J30" s="413"/>
      <c r="K30" s="413"/>
      <c r="L30" s="413"/>
      <c r="M30" s="413"/>
      <c r="N30" s="413"/>
      <c r="O30" s="413"/>
    </row>
    <row r="31" spans="1:15" ht="12">
      <c r="A31" s="444" t="s">
        <v>662</v>
      </c>
      <c r="B31" s="445" t="s">
        <v>663</v>
      </c>
      <c r="C31" s="439"/>
      <c r="D31" s="439"/>
      <c r="E31" s="440">
        <f t="shared" si="0"/>
        <v>0</v>
      </c>
      <c r="F31" s="448"/>
      <c r="G31" s="413"/>
      <c r="H31" s="413"/>
      <c r="I31" s="413"/>
      <c r="J31" s="413"/>
      <c r="K31" s="413"/>
      <c r="L31" s="413"/>
      <c r="M31" s="413"/>
      <c r="N31" s="413"/>
      <c r="O31" s="413"/>
    </row>
    <row r="32" spans="1:15" ht="12">
      <c r="A32" s="444" t="s">
        <v>664</v>
      </c>
      <c r="B32" s="445" t="s">
        <v>665</v>
      </c>
      <c r="C32" s="439">
        <v>189</v>
      </c>
      <c r="D32" s="439">
        <v>189</v>
      </c>
      <c r="E32" s="440">
        <f t="shared" si="0"/>
        <v>0</v>
      </c>
      <c r="F32" s="441"/>
      <c r="G32" s="413"/>
      <c r="H32" s="413"/>
      <c r="I32" s="413"/>
      <c r="J32" s="413"/>
      <c r="K32" s="413"/>
      <c r="L32" s="413"/>
      <c r="M32" s="413"/>
      <c r="N32" s="413"/>
      <c r="O32" s="413"/>
    </row>
    <row r="33" spans="1:15" ht="12">
      <c r="A33" s="444" t="s">
        <v>666</v>
      </c>
      <c r="B33" s="445" t="s">
        <v>667</v>
      </c>
      <c r="C33" s="439"/>
      <c r="D33" s="439"/>
      <c r="E33" s="440">
        <f t="shared" si="0"/>
        <v>0</v>
      </c>
      <c r="F33" s="441"/>
      <c r="G33" s="413"/>
      <c r="H33" s="413"/>
      <c r="I33" s="413"/>
      <c r="J33" s="413"/>
      <c r="K33" s="413"/>
      <c r="L33" s="413"/>
      <c r="M33" s="413"/>
      <c r="N33" s="413"/>
      <c r="O33" s="413"/>
    </row>
    <row r="34" spans="1:15" ht="12">
      <c r="A34" s="444" t="s">
        <v>668</v>
      </c>
      <c r="B34" s="445" t="s">
        <v>669</v>
      </c>
      <c r="C34" s="452">
        <f>SUM(C35:C38)</f>
        <v>9</v>
      </c>
      <c r="D34" s="452">
        <f>SUM(D35:D38)</f>
        <v>9</v>
      </c>
      <c r="E34" s="453">
        <f>SUM(E35:E38)</f>
        <v>0</v>
      </c>
      <c r="F34" s="441"/>
      <c r="G34" s="447"/>
      <c r="H34" s="447"/>
      <c r="I34" s="447"/>
      <c r="J34" s="447"/>
      <c r="K34" s="447"/>
      <c r="L34" s="447"/>
      <c r="M34" s="447"/>
      <c r="N34" s="447"/>
      <c r="O34" s="447"/>
    </row>
    <row r="35" spans="1:15" ht="12">
      <c r="A35" s="444" t="s">
        <v>670</v>
      </c>
      <c r="B35" s="445" t="s">
        <v>671</v>
      </c>
      <c r="C35" s="439">
        <v>8</v>
      </c>
      <c r="D35" s="439">
        <v>8</v>
      </c>
      <c r="E35" s="440">
        <f t="shared" si="0"/>
        <v>0</v>
      </c>
      <c r="F35" s="441"/>
      <c r="G35" s="413"/>
      <c r="H35" s="413"/>
      <c r="I35" s="413"/>
      <c r="J35" s="413"/>
      <c r="K35" s="413"/>
      <c r="L35" s="413"/>
      <c r="M35" s="413"/>
      <c r="N35" s="413"/>
      <c r="O35" s="413"/>
    </row>
    <row r="36" spans="1:15" ht="12">
      <c r="A36" s="444" t="s">
        <v>672</v>
      </c>
      <c r="B36" s="445" t="s">
        <v>673</v>
      </c>
      <c r="C36" s="439">
        <v>1</v>
      </c>
      <c r="D36" s="439">
        <v>1</v>
      </c>
      <c r="E36" s="440">
        <f t="shared" si="0"/>
        <v>0</v>
      </c>
      <c r="F36" s="441"/>
      <c r="G36" s="413"/>
      <c r="H36" s="413"/>
      <c r="I36" s="413"/>
      <c r="J36" s="413"/>
      <c r="K36" s="413"/>
      <c r="L36" s="413"/>
      <c r="M36" s="413"/>
      <c r="N36" s="413"/>
      <c r="O36" s="413"/>
    </row>
    <row r="37" spans="1:15" ht="12">
      <c r="A37" s="444" t="s">
        <v>674</v>
      </c>
      <c r="B37" s="445" t="s">
        <v>675</v>
      </c>
      <c r="C37" s="439"/>
      <c r="D37" s="439"/>
      <c r="E37" s="440">
        <f t="shared" si="0"/>
        <v>0</v>
      </c>
      <c r="F37" s="441"/>
      <c r="G37" s="413"/>
      <c r="H37" s="413"/>
      <c r="I37" s="413"/>
      <c r="J37" s="413"/>
      <c r="K37" s="413"/>
      <c r="L37" s="413"/>
      <c r="M37" s="413"/>
      <c r="N37" s="413"/>
      <c r="O37" s="413"/>
    </row>
    <row r="38" spans="1:15" ht="12">
      <c r="A38" s="444" t="s">
        <v>676</v>
      </c>
      <c r="B38" s="445" t="s">
        <v>677</v>
      </c>
      <c r="C38" s="439"/>
      <c r="D38" s="439"/>
      <c r="E38" s="440">
        <f t="shared" si="0"/>
        <v>0</v>
      </c>
      <c r="F38" s="441"/>
      <c r="G38" s="413"/>
      <c r="H38" s="413"/>
      <c r="I38" s="413"/>
      <c r="J38" s="413"/>
      <c r="K38" s="413"/>
      <c r="L38" s="413"/>
      <c r="M38" s="413"/>
      <c r="N38" s="413"/>
      <c r="O38" s="413"/>
    </row>
    <row r="39" spans="1:15" ht="12">
      <c r="A39" s="444" t="s">
        <v>678</v>
      </c>
      <c r="B39" s="445" t="s">
        <v>679</v>
      </c>
      <c r="C39" s="446">
        <f>SUM(C40:C43)</f>
        <v>252</v>
      </c>
      <c r="D39" s="452">
        <f>SUM(D40:D43)</f>
        <v>252</v>
      </c>
      <c r="E39" s="453">
        <f>SUM(E40:E43)</f>
        <v>0</v>
      </c>
      <c r="F39" s="448"/>
      <c r="G39" s="447"/>
      <c r="H39" s="447"/>
      <c r="I39" s="447"/>
      <c r="J39" s="447"/>
      <c r="K39" s="447"/>
      <c r="L39" s="447"/>
      <c r="M39" s="447"/>
      <c r="N39" s="447"/>
      <c r="O39" s="447"/>
    </row>
    <row r="40" spans="1:15" ht="12">
      <c r="A40" s="444" t="s">
        <v>680</v>
      </c>
      <c r="B40" s="445" t="s">
        <v>681</v>
      </c>
      <c r="C40" s="439">
        <v>7</v>
      </c>
      <c r="D40" s="439">
        <v>7</v>
      </c>
      <c r="E40" s="440">
        <f t="shared" si="0"/>
        <v>0</v>
      </c>
      <c r="F40" s="441"/>
      <c r="G40" s="413"/>
      <c r="H40" s="413"/>
      <c r="I40" s="413"/>
      <c r="J40" s="413"/>
      <c r="K40" s="413"/>
      <c r="L40" s="413"/>
      <c r="M40" s="413"/>
      <c r="N40" s="413"/>
      <c r="O40" s="413"/>
    </row>
    <row r="41" spans="1:15" ht="12">
      <c r="A41" s="444" t="s">
        <v>682</v>
      </c>
      <c r="B41" s="445" t="s">
        <v>683</v>
      </c>
      <c r="C41" s="439"/>
      <c r="D41" s="439"/>
      <c r="E41" s="440">
        <f t="shared" si="0"/>
        <v>0</v>
      </c>
      <c r="F41" s="441"/>
      <c r="G41" s="413"/>
      <c r="H41" s="413"/>
      <c r="I41" s="413"/>
      <c r="J41" s="413"/>
      <c r="K41" s="413"/>
      <c r="L41" s="413"/>
      <c r="M41" s="413"/>
      <c r="N41" s="413"/>
      <c r="O41" s="413"/>
    </row>
    <row r="42" spans="1:15" ht="12">
      <c r="A42" s="444" t="s">
        <v>684</v>
      </c>
      <c r="B42" s="445" t="s">
        <v>685</v>
      </c>
      <c r="C42" s="439"/>
      <c r="D42" s="439"/>
      <c r="E42" s="440">
        <f t="shared" si="0"/>
        <v>0</v>
      </c>
      <c r="F42" s="441"/>
      <c r="G42" s="413"/>
      <c r="H42" s="413"/>
      <c r="I42" s="413"/>
      <c r="J42" s="413"/>
      <c r="K42" s="413"/>
      <c r="L42" s="413"/>
      <c r="M42" s="413"/>
      <c r="N42" s="413"/>
      <c r="O42" s="413"/>
    </row>
    <row r="43" spans="1:15" ht="12">
      <c r="A43" s="444" t="s">
        <v>686</v>
      </c>
      <c r="B43" s="445" t="s">
        <v>687</v>
      </c>
      <c r="C43" s="439">
        <f>179+2+64</f>
        <v>245</v>
      </c>
      <c r="D43" s="439">
        <v>245</v>
      </c>
      <c r="E43" s="440">
        <f t="shared" si="0"/>
        <v>0</v>
      </c>
      <c r="F43" s="441"/>
      <c r="G43" s="413"/>
      <c r="H43" s="413"/>
      <c r="I43" s="413"/>
      <c r="J43" s="413"/>
      <c r="K43" s="413"/>
      <c r="L43" s="413"/>
      <c r="M43" s="413"/>
      <c r="N43" s="413"/>
      <c r="O43" s="413"/>
    </row>
    <row r="44" spans="1:15" ht="12">
      <c r="A44" s="449" t="s">
        <v>688</v>
      </c>
      <c r="B44" s="438" t="s">
        <v>689</v>
      </c>
      <c r="C44" s="443">
        <f>C25+C29+C30+C32+C31+C33+C34+C39</f>
        <v>1198</v>
      </c>
      <c r="D44" s="443">
        <f>D25+D29+D30+D32+D31+D33+D34+D39</f>
        <v>1198</v>
      </c>
      <c r="E44" s="450">
        <f>E25+E29+E30+E32+E31+E33+E34+E39</f>
        <v>0</v>
      </c>
      <c r="F44" s="441"/>
      <c r="G44" s="447"/>
      <c r="H44" s="447"/>
      <c r="I44" s="447"/>
      <c r="J44" s="447"/>
      <c r="K44" s="447"/>
      <c r="L44" s="447"/>
      <c r="M44" s="447"/>
      <c r="N44" s="447"/>
      <c r="O44" s="447"/>
    </row>
    <row r="45" spans="1:15" ht="12">
      <c r="A45" s="434" t="s">
        <v>690</v>
      </c>
      <c r="B45" s="442" t="s">
        <v>691</v>
      </c>
      <c r="C45" s="639">
        <f>C44+C22+C20+C10</f>
        <v>9450</v>
      </c>
      <c r="D45" s="454">
        <f>D44+D22+D20+D10</f>
        <v>1198</v>
      </c>
      <c r="E45" s="640">
        <f>E44+E22+E20+E10</f>
        <v>8252</v>
      </c>
      <c r="F45" s="441"/>
      <c r="G45" s="447"/>
      <c r="H45" s="447"/>
      <c r="I45" s="447"/>
      <c r="J45" s="447"/>
      <c r="K45" s="447"/>
      <c r="L45" s="447"/>
      <c r="M45" s="447"/>
      <c r="N45" s="447"/>
      <c r="O45" s="447"/>
    </row>
    <row r="46" spans="1:26" ht="12">
      <c r="A46" s="455"/>
      <c r="B46" s="456"/>
      <c r="C46" s="457"/>
      <c r="D46" s="457"/>
      <c r="E46" s="457"/>
      <c r="F46" s="441"/>
      <c r="G46" s="458"/>
      <c r="H46" s="458"/>
      <c r="I46" s="458"/>
      <c r="J46" s="458"/>
      <c r="K46" s="458"/>
      <c r="L46" s="458"/>
      <c r="M46" s="458"/>
      <c r="N46" s="458"/>
      <c r="O46" s="458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</row>
    <row r="47" spans="1:26" ht="12">
      <c r="A47" s="455"/>
      <c r="B47" s="456"/>
      <c r="C47" s="457"/>
      <c r="D47" s="457"/>
      <c r="E47" s="457"/>
      <c r="F47" s="441"/>
      <c r="G47" s="458"/>
      <c r="H47" s="458"/>
      <c r="I47" s="458"/>
      <c r="J47" s="458"/>
      <c r="K47" s="458"/>
      <c r="L47" s="458"/>
      <c r="M47" s="458"/>
      <c r="N47" s="458"/>
      <c r="O47" s="458"/>
      <c r="P47" s="459"/>
      <c r="Q47" s="459"/>
      <c r="R47" s="459"/>
      <c r="S47" s="459"/>
      <c r="T47" s="459"/>
      <c r="U47" s="459"/>
      <c r="V47" s="459"/>
      <c r="W47" s="459"/>
      <c r="X47" s="459"/>
      <c r="Y47" s="459"/>
      <c r="Z47" s="459"/>
    </row>
    <row r="48" spans="1:15" ht="12">
      <c r="A48" s="455" t="s">
        <v>692</v>
      </c>
      <c r="B48" s="456"/>
      <c r="C48" s="460"/>
      <c r="D48" s="460"/>
      <c r="E48" s="460"/>
      <c r="F48" s="430" t="s">
        <v>270</v>
      </c>
      <c r="G48" s="413"/>
      <c r="H48" s="413"/>
      <c r="I48" s="413"/>
      <c r="J48" s="413"/>
      <c r="K48" s="413"/>
      <c r="L48" s="413"/>
      <c r="M48" s="413"/>
      <c r="N48" s="413"/>
      <c r="O48" s="413"/>
    </row>
    <row r="49" spans="1:15" s="351" customFormat="1" ht="24">
      <c r="A49" s="426" t="s">
        <v>454</v>
      </c>
      <c r="B49" s="427" t="s">
        <v>4</v>
      </c>
      <c r="C49" s="461" t="s">
        <v>693</v>
      </c>
      <c r="D49" s="429" t="s">
        <v>694</v>
      </c>
      <c r="E49" s="429"/>
      <c r="F49" s="429" t="s">
        <v>695</v>
      </c>
      <c r="G49" s="432"/>
      <c r="H49" s="432"/>
      <c r="I49" s="432"/>
      <c r="J49" s="432"/>
      <c r="K49" s="432"/>
      <c r="L49" s="432"/>
      <c r="M49" s="432"/>
      <c r="N49" s="432"/>
      <c r="O49" s="432"/>
    </row>
    <row r="50" spans="1:15" s="351" customFormat="1" ht="12">
      <c r="A50" s="426"/>
      <c r="B50" s="433"/>
      <c r="C50" s="461"/>
      <c r="D50" s="434" t="s">
        <v>624</v>
      </c>
      <c r="E50" s="434" t="s">
        <v>625</v>
      </c>
      <c r="F50" s="429"/>
      <c r="G50" s="432"/>
      <c r="H50" s="432"/>
      <c r="I50" s="432"/>
      <c r="J50" s="432"/>
      <c r="K50" s="432"/>
      <c r="L50" s="432"/>
      <c r="M50" s="432"/>
      <c r="N50" s="432"/>
      <c r="O50" s="432"/>
    </row>
    <row r="51" spans="1:15" s="351" customFormat="1" ht="12">
      <c r="A51" s="436" t="s">
        <v>10</v>
      </c>
      <c r="B51" s="433" t="s">
        <v>11</v>
      </c>
      <c r="C51" s="436">
        <v>1</v>
      </c>
      <c r="D51" s="436">
        <v>2</v>
      </c>
      <c r="E51" s="462">
        <v>3</v>
      </c>
      <c r="F51" s="462">
        <v>4</v>
      </c>
      <c r="G51" s="432"/>
      <c r="H51" s="432"/>
      <c r="I51" s="432"/>
      <c r="J51" s="432"/>
      <c r="K51" s="432"/>
      <c r="L51" s="432"/>
      <c r="M51" s="432"/>
      <c r="N51" s="432"/>
      <c r="O51" s="432"/>
    </row>
    <row r="52" spans="1:15" ht="12">
      <c r="A52" s="434" t="s">
        <v>696</v>
      </c>
      <c r="B52" s="451"/>
      <c r="C52" s="463"/>
      <c r="D52" s="463"/>
      <c r="E52" s="463"/>
      <c r="F52" s="464"/>
      <c r="G52" s="413"/>
      <c r="H52" s="413"/>
      <c r="I52" s="413"/>
      <c r="J52" s="413"/>
      <c r="K52" s="413"/>
      <c r="L52" s="413"/>
      <c r="M52" s="413"/>
      <c r="N52" s="413"/>
      <c r="O52" s="413"/>
    </row>
    <row r="53" spans="1:16" ht="12">
      <c r="A53" s="444" t="s">
        <v>697</v>
      </c>
      <c r="B53" s="445" t="s">
        <v>698</v>
      </c>
      <c r="C53" s="463">
        <f>SUM(C54:C56)</f>
        <v>14</v>
      </c>
      <c r="D53" s="463">
        <f>SUM(D54:D56)</f>
        <v>0</v>
      </c>
      <c r="E53" s="446">
        <f>C53-D53</f>
        <v>14</v>
      </c>
      <c r="F53" s="443">
        <f>SUM(F54:F56)</f>
        <v>0</v>
      </c>
      <c r="G53" s="447"/>
      <c r="H53" s="447"/>
      <c r="I53" s="447"/>
      <c r="J53" s="447"/>
      <c r="K53" s="447"/>
      <c r="L53" s="447"/>
      <c r="M53" s="447"/>
      <c r="N53" s="447"/>
      <c r="O53" s="447"/>
      <c r="P53" s="365"/>
    </row>
    <row r="54" spans="1:15" ht="12">
      <c r="A54" s="444" t="s">
        <v>699</v>
      </c>
      <c r="B54" s="445" t="s">
        <v>700</v>
      </c>
      <c r="C54" s="439"/>
      <c r="D54" s="439"/>
      <c r="E54" s="446">
        <f>C54-D54</f>
        <v>0</v>
      </c>
      <c r="F54" s="439"/>
      <c r="G54" s="413"/>
      <c r="H54" s="413"/>
      <c r="I54" s="413"/>
      <c r="J54" s="413"/>
      <c r="K54" s="413"/>
      <c r="L54" s="413"/>
      <c r="M54" s="413"/>
      <c r="N54" s="413"/>
      <c r="O54" s="413"/>
    </row>
    <row r="55" spans="1:15" ht="12">
      <c r="A55" s="444" t="s">
        <v>701</v>
      </c>
      <c r="B55" s="445" t="s">
        <v>702</v>
      </c>
      <c r="C55" s="439"/>
      <c r="D55" s="439"/>
      <c r="E55" s="446">
        <f aca="true" t="shared" si="1" ref="E55:E96">C55-D55</f>
        <v>0</v>
      </c>
      <c r="F55" s="439"/>
      <c r="G55" s="413"/>
      <c r="H55" s="413"/>
      <c r="I55" s="413"/>
      <c r="J55" s="413"/>
      <c r="K55" s="413"/>
      <c r="L55" s="413"/>
      <c r="M55" s="413"/>
      <c r="N55" s="413"/>
      <c r="O55" s="413"/>
    </row>
    <row r="56" spans="1:15" ht="12">
      <c r="A56" s="444" t="s">
        <v>686</v>
      </c>
      <c r="B56" s="445" t="s">
        <v>703</v>
      </c>
      <c r="C56" s="439">
        <v>14</v>
      </c>
      <c r="D56" s="439"/>
      <c r="E56" s="446">
        <f t="shared" si="1"/>
        <v>14</v>
      </c>
      <c r="F56" s="439"/>
      <c r="G56" s="413"/>
      <c r="H56" s="413"/>
      <c r="I56" s="413"/>
      <c r="J56" s="413"/>
      <c r="K56" s="413"/>
      <c r="L56" s="413"/>
      <c r="M56" s="413"/>
      <c r="N56" s="413"/>
      <c r="O56" s="413"/>
    </row>
    <row r="57" spans="1:16" ht="24">
      <c r="A57" s="444" t="s">
        <v>704</v>
      </c>
      <c r="B57" s="445" t="s">
        <v>705</v>
      </c>
      <c r="C57" s="463">
        <f>C58+C60</f>
        <v>0</v>
      </c>
      <c r="D57" s="463">
        <f>D58+D60</f>
        <v>0</v>
      </c>
      <c r="E57" s="446">
        <f t="shared" si="1"/>
        <v>0</v>
      </c>
      <c r="F57" s="463">
        <f>F58+F60</f>
        <v>0</v>
      </c>
      <c r="G57" s="447"/>
      <c r="H57" s="447"/>
      <c r="I57" s="447"/>
      <c r="J57" s="447"/>
      <c r="K57" s="447"/>
      <c r="L57" s="447"/>
      <c r="M57" s="447"/>
      <c r="N57" s="447"/>
      <c r="O57" s="447"/>
      <c r="P57" s="365"/>
    </row>
    <row r="58" spans="1:15" ht="12">
      <c r="A58" s="444" t="s">
        <v>706</v>
      </c>
      <c r="B58" s="445" t="s">
        <v>707</v>
      </c>
      <c r="C58" s="439"/>
      <c r="D58" s="439"/>
      <c r="E58" s="446">
        <f t="shared" si="1"/>
        <v>0</v>
      </c>
      <c r="F58" s="439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ht="12">
      <c r="A59" s="465" t="s">
        <v>708</v>
      </c>
      <c r="B59" s="445" t="s">
        <v>709</v>
      </c>
      <c r="C59" s="466"/>
      <c r="D59" s="466"/>
      <c r="E59" s="446">
        <f t="shared" si="1"/>
        <v>0</v>
      </c>
      <c r="F59" s="466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ht="12">
      <c r="A60" s="465" t="s">
        <v>710</v>
      </c>
      <c r="B60" s="445" t="s">
        <v>711</v>
      </c>
      <c r="C60" s="439"/>
      <c r="D60" s="439"/>
      <c r="E60" s="446">
        <f t="shared" si="1"/>
        <v>0</v>
      </c>
      <c r="F60" s="439"/>
      <c r="G60" s="413"/>
      <c r="H60" s="413"/>
      <c r="I60" s="413"/>
      <c r="J60" s="413"/>
      <c r="K60" s="413"/>
      <c r="L60" s="413"/>
      <c r="M60" s="413"/>
      <c r="N60" s="413"/>
      <c r="O60" s="413"/>
    </row>
    <row r="61" spans="1:15" ht="12">
      <c r="A61" s="465" t="s">
        <v>708</v>
      </c>
      <c r="B61" s="445" t="s">
        <v>712</v>
      </c>
      <c r="C61" s="466"/>
      <c r="D61" s="466"/>
      <c r="E61" s="446">
        <f t="shared" si="1"/>
        <v>0</v>
      </c>
      <c r="F61" s="466"/>
      <c r="G61" s="413"/>
      <c r="H61" s="413"/>
      <c r="I61" s="413"/>
      <c r="J61" s="413"/>
      <c r="K61" s="413"/>
      <c r="L61" s="413"/>
      <c r="M61" s="413"/>
      <c r="N61" s="413"/>
      <c r="O61" s="413"/>
    </row>
    <row r="62" spans="1:15" ht="12">
      <c r="A62" s="444" t="s">
        <v>135</v>
      </c>
      <c r="B62" s="445" t="s">
        <v>713</v>
      </c>
      <c r="C62" s="439"/>
      <c r="D62" s="439"/>
      <c r="E62" s="446">
        <f t="shared" si="1"/>
        <v>0</v>
      </c>
      <c r="F62" s="467"/>
      <c r="G62" s="413"/>
      <c r="H62" s="413"/>
      <c r="I62" s="413"/>
      <c r="J62" s="413"/>
      <c r="K62" s="413"/>
      <c r="L62" s="413"/>
      <c r="M62" s="413"/>
      <c r="N62" s="413"/>
      <c r="O62" s="413"/>
    </row>
    <row r="63" spans="1:15" ht="12">
      <c r="A63" s="444" t="s">
        <v>138</v>
      </c>
      <c r="B63" s="445" t="s">
        <v>714</v>
      </c>
      <c r="C63" s="439"/>
      <c r="D63" s="439"/>
      <c r="E63" s="446">
        <f t="shared" si="1"/>
        <v>0</v>
      </c>
      <c r="F63" s="467"/>
      <c r="G63" s="413"/>
      <c r="H63" s="413"/>
      <c r="I63" s="413"/>
      <c r="J63" s="413"/>
      <c r="K63" s="413"/>
      <c r="L63" s="413"/>
      <c r="M63" s="413"/>
      <c r="N63" s="413"/>
      <c r="O63" s="413"/>
    </row>
    <row r="64" spans="1:15" ht="12">
      <c r="A64" s="444" t="s">
        <v>715</v>
      </c>
      <c r="B64" s="445" t="s">
        <v>716</v>
      </c>
      <c r="C64" s="439"/>
      <c r="D64" s="439"/>
      <c r="E64" s="446">
        <f t="shared" si="1"/>
        <v>0</v>
      </c>
      <c r="F64" s="467"/>
      <c r="G64" s="413"/>
      <c r="H64" s="413"/>
      <c r="I64" s="413"/>
      <c r="J64" s="413"/>
      <c r="K64" s="413"/>
      <c r="L64" s="413"/>
      <c r="M64" s="413"/>
      <c r="N64" s="413"/>
      <c r="O64" s="413"/>
    </row>
    <row r="65" spans="1:15" ht="12">
      <c r="A65" s="444" t="s">
        <v>717</v>
      </c>
      <c r="B65" s="445" t="s">
        <v>718</v>
      </c>
      <c r="C65" s="439"/>
      <c r="D65" s="439"/>
      <c r="E65" s="446">
        <f t="shared" si="1"/>
        <v>0</v>
      </c>
      <c r="F65" s="467"/>
      <c r="G65" s="413"/>
      <c r="H65" s="413"/>
      <c r="I65" s="413"/>
      <c r="J65" s="413"/>
      <c r="K65" s="413"/>
      <c r="L65" s="413"/>
      <c r="M65" s="413"/>
      <c r="N65" s="413"/>
      <c r="O65" s="413"/>
    </row>
    <row r="66" spans="1:15" ht="12">
      <c r="A66" s="444" t="s">
        <v>719</v>
      </c>
      <c r="B66" s="445" t="s">
        <v>720</v>
      </c>
      <c r="C66" s="466"/>
      <c r="D66" s="466"/>
      <c r="E66" s="446">
        <f t="shared" si="1"/>
        <v>0</v>
      </c>
      <c r="F66" s="468"/>
      <c r="G66" s="413"/>
      <c r="H66" s="413"/>
      <c r="I66" s="413"/>
      <c r="J66" s="413"/>
      <c r="K66" s="413"/>
      <c r="L66" s="413"/>
      <c r="M66" s="413"/>
      <c r="N66" s="413"/>
      <c r="O66" s="413"/>
    </row>
    <row r="67" spans="1:16" ht="12">
      <c r="A67" s="449" t="s">
        <v>721</v>
      </c>
      <c r="B67" s="438" t="s">
        <v>722</v>
      </c>
      <c r="C67" s="463">
        <f>C53+C57+C62+C63+C64+C65</f>
        <v>14</v>
      </c>
      <c r="D67" s="463">
        <f>D53+D57+D62+D63+D64+D65</f>
        <v>0</v>
      </c>
      <c r="E67" s="446">
        <f t="shared" si="1"/>
        <v>14</v>
      </c>
      <c r="F67" s="463">
        <f>F53+F57+F62+F63+F64+F65</f>
        <v>0</v>
      </c>
      <c r="G67" s="447"/>
      <c r="H67" s="447"/>
      <c r="I67" s="447"/>
      <c r="J67" s="447"/>
      <c r="K67" s="447"/>
      <c r="L67" s="447"/>
      <c r="M67" s="447"/>
      <c r="N67" s="447"/>
      <c r="O67" s="447"/>
      <c r="P67" s="365"/>
    </row>
    <row r="68" spans="1:15" ht="12">
      <c r="A68" s="434" t="s">
        <v>723</v>
      </c>
      <c r="B68" s="442"/>
      <c r="C68" s="443"/>
      <c r="D68" s="443"/>
      <c r="E68" s="446"/>
      <c r="F68" s="469"/>
      <c r="G68" s="413"/>
      <c r="H68" s="413"/>
      <c r="I68" s="413"/>
      <c r="J68" s="413"/>
      <c r="K68" s="413"/>
      <c r="L68" s="413"/>
      <c r="M68" s="413"/>
      <c r="N68" s="413"/>
      <c r="O68" s="413"/>
    </row>
    <row r="69" spans="1:15" ht="12">
      <c r="A69" s="444" t="s">
        <v>724</v>
      </c>
      <c r="B69" s="470" t="s">
        <v>725</v>
      </c>
      <c r="C69" s="439">
        <v>1479</v>
      </c>
      <c r="D69" s="439"/>
      <c r="E69" s="446">
        <f t="shared" si="1"/>
        <v>1479</v>
      </c>
      <c r="F69" s="467"/>
      <c r="G69" s="413"/>
      <c r="H69" s="413"/>
      <c r="I69" s="413"/>
      <c r="J69" s="413"/>
      <c r="K69" s="413"/>
      <c r="L69" s="413"/>
      <c r="M69" s="413"/>
      <c r="N69" s="413"/>
      <c r="O69" s="413"/>
    </row>
    <row r="70" spans="1:15" ht="12">
      <c r="A70" s="434"/>
      <c r="B70" s="442"/>
      <c r="C70" s="443"/>
      <c r="D70" s="443"/>
      <c r="E70" s="446"/>
      <c r="F70" s="469"/>
      <c r="G70" s="413"/>
      <c r="H70" s="413"/>
      <c r="I70" s="413"/>
      <c r="J70" s="413"/>
      <c r="K70" s="413"/>
      <c r="L70" s="413"/>
      <c r="M70" s="413"/>
      <c r="N70" s="413"/>
      <c r="O70" s="413"/>
    </row>
    <row r="71" spans="1:15" ht="12">
      <c r="A71" s="434" t="s">
        <v>726</v>
      </c>
      <c r="B71" s="451"/>
      <c r="C71" s="443"/>
      <c r="D71" s="443"/>
      <c r="E71" s="446"/>
      <c r="F71" s="469"/>
      <c r="G71" s="413"/>
      <c r="H71" s="413"/>
      <c r="I71" s="413"/>
      <c r="J71" s="413"/>
      <c r="K71" s="413"/>
      <c r="L71" s="413"/>
      <c r="M71" s="413"/>
      <c r="N71" s="413"/>
      <c r="O71" s="413"/>
    </row>
    <row r="72" spans="1:16" ht="12">
      <c r="A72" s="444" t="s">
        <v>697</v>
      </c>
      <c r="B72" s="445" t="s">
        <v>727</v>
      </c>
      <c r="C72" s="452">
        <f>SUM(C73:C75)</f>
        <v>4</v>
      </c>
      <c r="D72" s="452">
        <f>SUM(D73:D75)</f>
        <v>4</v>
      </c>
      <c r="E72" s="452">
        <f>SUM(E73:E75)</f>
        <v>0</v>
      </c>
      <c r="F72" s="452">
        <f>SUM(F73:F75)</f>
        <v>0</v>
      </c>
      <c r="G72" s="447"/>
      <c r="H72" s="447"/>
      <c r="I72" s="447"/>
      <c r="J72" s="447"/>
      <c r="K72" s="447"/>
      <c r="L72" s="447"/>
      <c r="M72" s="447"/>
      <c r="N72" s="447"/>
      <c r="O72" s="447"/>
      <c r="P72" s="365"/>
    </row>
    <row r="73" spans="1:15" ht="12">
      <c r="A73" s="444" t="s">
        <v>728</v>
      </c>
      <c r="B73" s="445" t="s">
        <v>729</v>
      </c>
      <c r="C73" s="439">
        <v>4</v>
      </c>
      <c r="D73" s="439">
        <v>4</v>
      </c>
      <c r="E73" s="446">
        <f t="shared" si="1"/>
        <v>0</v>
      </c>
      <c r="F73" s="467"/>
      <c r="G73" s="413"/>
      <c r="H73" s="413"/>
      <c r="I73" s="413"/>
      <c r="J73" s="413"/>
      <c r="K73" s="413"/>
      <c r="L73" s="413"/>
      <c r="M73" s="413"/>
      <c r="N73" s="413"/>
      <c r="O73" s="413"/>
    </row>
    <row r="74" spans="1:15" ht="12">
      <c r="A74" s="444" t="s">
        <v>730</v>
      </c>
      <c r="B74" s="445" t="s">
        <v>731</v>
      </c>
      <c r="C74" s="439"/>
      <c r="D74" s="439"/>
      <c r="E74" s="446">
        <f t="shared" si="1"/>
        <v>0</v>
      </c>
      <c r="F74" s="467"/>
      <c r="G74" s="413"/>
      <c r="H74" s="413"/>
      <c r="I74" s="413"/>
      <c r="J74" s="413"/>
      <c r="K74" s="413"/>
      <c r="L74" s="413"/>
      <c r="M74" s="413"/>
      <c r="N74" s="413"/>
      <c r="O74" s="413"/>
    </row>
    <row r="75" spans="1:15" ht="12">
      <c r="A75" s="471" t="s">
        <v>732</v>
      </c>
      <c r="B75" s="445" t="s">
        <v>733</v>
      </c>
      <c r="C75" s="439"/>
      <c r="D75" s="439"/>
      <c r="E75" s="446">
        <f t="shared" si="1"/>
        <v>0</v>
      </c>
      <c r="F75" s="467"/>
      <c r="G75" s="413"/>
      <c r="H75" s="413"/>
      <c r="I75" s="413"/>
      <c r="J75" s="413"/>
      <c r="K75" s="413"/>
      <c r="L75" s="413"/>
      <c r="M75" s="413"/>
      <c r="N75" s="413"/>
      <c r="O75" s="413"/>
    </row>
    <row r="76" spans="1:16" ht="24">
      <c r="A76" s="444" t="s">
        <v>704</v>
      </c>
      <c r="B76" s="445" t="s">
        <v>734</v>
      </c>
      <c r="C76" s="463">
        <f>C77+C79</f>
        <v>202</v>
      </c>
      <c r="D76" s="463">
        <f>D77+D79</f>
        <v>202</v>
      </c>
      <c r="E76" s="463">
        <f>E77+E79</f>
        <v>0</v>
      </c>
      <c r="F76" s="463">
        <f>F77+F79</f>
        <v>0</v>
      </c>
      <c r="G76" s="447"/>
      <c r="H76" s="447"/>
      <c r="I76" s="447"/>
      <c r="J76" s="447"/>
      <c r="K76" s="447"/>
      <c r="L76" s="447"/>
      <c r="M76" s="447"/>
      <c r="N76" s="447"/>
      <c r="O76" s="447"/>
      <c r="P76" s="365"/>
    </row>
    <row r="77" spans="1:15" ht="12">
      <c r="A77" s="444" t="s">
        <v>735</v>
      </c>
      <c r="B77" s="445" t="s">
        <v>736</v>
      </c>
      <c r="C77" s="439">
        <v>202</v>
      </c>
      <c r="D77" s="439">
        <v>202</v>
      </c>
      <c r="E77" s="446">
        <f t="shared" si="1"/>
        <v>0</v>
      </c>
      <c r="F77" s="439"/>
      <c r="G77" s="413"/>
      <c r="H77" s="413"/>
      <c r="I77" s="413"/>
      <c r="J77" s="413"/>
      <c r="K77" s="413"/>
      <c r="L77" s="413"/>
      <c r="M77" s="413"/>
      <c r="N77" s="413"/>
      <c r="O77" s="413"/>
    </row>
    <row r="78" spans="1:15" ht="12">
      <c r="A78" s="444" t="s">
        <v>737</v>
      </c>
      <c r="B78" s="445" t="s">
        <v>738</v>
      </c>
      <c r="C78" s="466"/>
      <c r="D78" s="466"/>
      <c r="E78" s="446">
        <f t="shared" si="1"/>
        <v>0</v>
      </c>
      <c r="F78" s="466"/>
      <c r="G78" s="413"/>
      <c r="H78" s="413"/>
      <c r="I78" s="413"/>
      <c r="J78" s="413"/>
      <c r="K78" s="413"/>
      <c r="L78" s="413"/>
      <c r="M78" s="413"/>
      <c r="N78" s="413"/>
      <c r="O78" s="413"/>
    </row>
    <row r="79" spans="1:15" ht="12">
      <c r="A79" s="444" t="s">
        <v>739</v>
      </c>
      <c r="B79" s="445" t="s">
        <v>740</v>
      </c>
      <c r="C79" s="439"/>
      <c r="D79" s="439"/>
      <c r="E79" s="446">
        <f t="shared" si="1"/>
        <v>0</v>
      </c>
      <c r="F79" s="439"/>
      <c r="G79" s="413"/>
      <c r="H79" s="413"/>
      <c r="I79" s="413"/>
      <c r="J79" s="413"/>
      <c r="K79" s="413"/>
      <c r="L79" s="413"/>
      <c r="M79" s="413"/>
      <c r="N79" s="413"/>
      <c r="O79" s="413"/>
    </row>
    <row r="80" spans="1:15" ht="12">
      <c r="A80" s="444" t="s">
        <v>708</v>
      </c>
      <c r="B80" s="445" t="s">
        <v>741</v>
      </c>
      <c r="C80" s="466"/>
      <c r="D80" s="466"/>
      <c r="E80" s="446">
        <f t="shared" si="1"/>
        <v>0</v>
      </c>
      <c r="F80" s="466"/>
      <c r="G80" s="413"/>
      <c r="H80" s="413"/>
      <c r="I80" s="413"/>
      <c r="J80" s="413"/>
      <c r="K80" s="413"/>
      <c r="L80" s="413"/>
      <c r="M80" s="413"/>
      <c r="N80" s="413"/>
      <c r="O80" s="413"/>
    </row>
    <row r="81" spans="1:16" ht="12">
      <c r="A81" s="444" t="s">
        <v>742</v>
      </c>
      <c r="B81" s="445" t="s">
        <v>743</v>
      </c>
      <c r="C81" s="463">
        <f>SUM(C82:C85)</f>
        <v>0</v>
      </c>
      <c r="D81" s="463">
        <f>SUM(D82:D85)</f>
        <v>0</v>
      </c>
      <c r="E81" s="463">
        <f>SUM(E82:E85)</f>
        <v>0</v>
      </c>
      <c r="F81" s="463">
        <f>SUM(F82:F85)</f>
        <v>0</v>
      </c>
      <c r="G81" s="447"/>
      <c r="H81" s="447"/>
      <c r="I81" s="447"/>
      <c r="J81" s="447"/>
      <c r="K81" s="447"/>
      <c r="L81" s="447"/>
      <c r="M81" s="447"/>
      <c r="N81" s="447"/>
      <c r="O81" s="447"/>
      <c r="P81" s="365"/>
    </row>
    <row r="82" spans="1:15" ht="12">
      <c r="A82" s="444" t="s">
        <v>744</v>
      </c>
      <c r="B82" s="445" t="s">
        <v>745</v>
      </c>
      <c r="C82" s="439"/>
      <c r="D82" s="439"/>
      <c r="E82" s="446">
        <f t="shared" si="1"/>
        <v>0</v>
      </c>
      <c r="F82" s="439"/>
      <c r="G82" s="413"/>
      <c r="H82" s="413"/>
      <c r="I82" s="413"/>
      <c r="J82" s="413"/>
      <c r="K82" s="413"/>
      <c r="L82" s="413"/>
      <c r="M82" s="413"/>
      <c r="N82" s="413"/>
      <c r="O82" s="413"/>
    </row>
    <row r="83" spans="1:15" ht="12">
      <c r="A83" s="444" t="s">
        <v>746</v>
      </c>
      <c r="B83" s="445" t="s">
        <v>747</v>
      </c>
      <c r="C83" s="439"/>
      <c r="D83" s="439"/>
      <c r="E83" s="446">
        <f t="shared" si="1"/>
        <v>0</v>
      </c>
      <c r="F83" s="439"/>
      <c r="G83" s="413"/>
      <c r="H83" s="413"/>
      <c r="I83" s="413"/>
      <c r="J83" s="413"/>
      <c r="K83" s="413"/>
      <c r="L83" s="413"/>
      <c r="M83" s="413"/>
      <c r="N83" s="413"/>
      <c r="O83" s="413"/>
    </row>
    <row r="84" spans="1:15" ht="24">
      <c r="A84" s="444" t="s">
        <v>748</v>
      </c>
      <c r="B84" s="445" t="s">
        <v>749</v>
      </c>
      <c r="C84" s="439"/>
      <c r="D84" s="439"/>
      <c r="E84" s="446">
        <f t="shared" si="1"/>
        <v>0</v>
      </c>
      <c r="F84" s="439"/>
      <c r="G84" s="413"/>
      <c r="H84" s="413"/>
      <c r="I84" s="413"/>
      <c r="J84" s="413"/>
      <c r="K84" s="413"/>
      <c r="L84" s="413"/>
      <c r="M84" s="413"/>
      <c r="N84" s="413"/>
      <c r="O84" s="413"/>
    </row>
    <row r="85" spans="1:15" ht="12">
      <c r="A85" s="444" t="s">
        <v>750</v>
      </c>
      <c r="B85" s="445" t="s">
        <v>751</v>
      </c>
      <c r="C85" s="439"/>
      <c r="D85" s="439"/>
      <c r="E85" s="446">
        <f t="shared" si="1"/>
        <v>0</v>
      </c>
      <c r="F85" s="439"/>
      <c r="G85" s="413"/>
      <c r="H85" s="413"/>
      <c r="I85" s="413"/>
      <c r="J85" s="413"/>
      <c r="K85" s="413"/>
      <c r="L85" s="413"/>
      <c r="M85" s="413"/>
      <c r="N85" s="413"/>
      <c r="O85" s="413"/>
    </row>
    <row r="86" spans="1:16" ht="12">
      <c r="A86" s="444" t="s">
        <v>752</v>
      </c>
      <c r="B86" s="445" t="s">
        <v>753</v>
      </c>
      <c r="C86" s="443">
        <f>SUM(C87:C91)+C95</f>
        <v>355</v>
      </c>
      <c r="D86" s="443">
        <f>SUM(D87:D91)+D95</f>
        <v>355</v>
      </c>
      <c r="E86" s="443">
        <f>SUM(E87:E91)+E95</f>
        <v>0</v>
      </c>
      <c r="F86" s="443">
        <f>SUM(F87:F91)+F95</f>
        <v>0</v>
      </c>
      <c r="G86" s="447"/>
      <c r="H86" s="447"/>
      <c r="I86" s="447"/>
      <c r="J86" s="447"/>
      <c r="K86" s="447"/>
      <c r="L86" s="447"/>
      <c r="M86" s="447"/>
      <c r="N86" s="447"/>
      <c r="O86" s="447"/>
      <c r="P86" s="365"/>
    </row>
    <row r="87" spans="1:15" ht="12">
      <c r="A87" s="444" t="s">
        <v>754</v>
      </c>
      <c r="B87" s="445" t="s">
        <v>755</v>
      </c>
      <c r="C87" s="439"/>
      <c r="D87" s="439"/>
      <c r="E87" s="446">
        <f t="shared" si="1"/>
        <v>0</v>
      </c>
      <c r="F87" s="439"/>
      <c r="G87" s="413"/>
      <c r="H87" s="413"/>
      <c r="I87" s="413"/>
      <c r="J87" s="413"/>
      <c r="K87" s="413"/>
      <c r="L87" s="413"/>
      <c r="M87" s="413"/>
      <c r="N87" s="413"/>
      <c r="O87" s="413"/>
    </row>
    <row r="88" spans="1:15" ht="12">
      <c r="A88" s="444" t="s">
        <v>756</v>
      </c>
      <c r="B88" s="445" t="s">
        <v>757</v>
      </c>
      <c r="C88" s="439">
        <v>67</v>
      </c>
      <c r="D88" s="439">
        <v>67</v>
      </c>
      <c r="E88" s="446">
        <f t="shared" si="1"/>
        <v>0</v>
      </c>
      <c r="F88" s="439"/>
      <c r="G88" s="413"/>
      <c r="H88" s="413"/>
      <c r="I88" s="413"/>
      <c r="J88" s="413"/>
      <c r="K88" s="413"/>
      <c r="L88" s="413"/>
      <c r="M88" s="413"/>
      <c r="N88" s="413"/>
      <c r="O88" s="413"/>
    </row>
    <row r="89" spans="1:15" ht="12">
      <c r="A89" s="444" t="s">
        <v>758</v>
      </c>
      <c r="B89" s="445" t="s">
        <v>759</v>
      </c>
      <c r="C89" s="439">
        <v>79</v>
      </c>
      <c r="D89" s="439">
        <v>79</v>
      </c>
      <c r="E89" s="446">
        <f t="shared" si="1"/>
        <v>0</v>
      </c>
      <c r="F89" s="439"/>
      <c r="G89" s="413"/>
      <c r="H89" s="413"/>
      <c r="I89" s="413"/>
      <c r="J89" s="413"/>
      <c r="K89" s="413"/>
      <c r="L89" s="413"/>
      <c r="M89" s="413"/>
      <c r="N89" s="413"/>
      <c r="O89" s="413"/>
    </row>
    <row r="90" spans="1:15" ht="12">
      <c r="A90" s="444" t="s">
        <v>760</v>
      </c>
      <c r="B90" s="445" t="s">
        <v>761</v>
      </c>
      <c r="C90" s="439">
        <v>84</v>
      </c>
      <c r="D90" s="439">
        <v>84</v>
      </c>
      <c r="E90" s="446">
        <f t="shared" si="1"/>
        <v>0</v>
      </c>
      <c r="F90" s="439"/>
      <c r="G90" s="413"/>
      <c r="H90" s="413"/>
      <c r="I90" s="413"/>
      <c r="J90" s="413"/>
      <c r="K90" s="413"/>
      <c r="L90" s="413"/>
      <c r="M90" s="413"/>
      <c r="N90" s="413"/>
      <c r="O90" s="413"/>
    </row>
    <row r="91" spans="1:16" ht="12">
      <c r="A91" s="444" t="s">
        <v>762</v>
      </c>
      <c r="B91" s="445" t="s">
        <v>763</v>
      </c>
      <c r="C91" s="463">
        <f>SUM(C92:C94)</f>
        <v>104</v>
      </c>
      <c r="D91" s="463">
        <f>SUM(D92:D94)</f>
        <v>104</v>
      </c>
      <c r="E91" s="463">
        <f>SUM(E92:E94)</f>
        <v>0</v>
      </c>
      <c r="F91" s="463">
        <f>SUM(F92:F94)</f>
        <v>0</v>
      </c>
      <c r="G91" s="447"/>
      <c r="H91" s="447"/>
      <c r="I91" s="447"/>
      <c r="J91" s="447"/>
      <c r="K91" s="447"/>
      <c r="L91" s="447"/>
      <c r="M91" s="447"/>
      <c r="N91" s="447"/>
      <c r="O91" s="447"/>
      <c r="P91" s="365"/>
    </row>
    <row r="92" spans="1:15" ht="12">
      <c r="A92" s="444" t="s">
        <v>764</v>
      </c>
      <c r="B92" s="445" t="s">
        <v>765</v>
      </c>
      <c r="C92" s="439"/>
      <c r="D92" s="439"/>
      <c r="E92" s="446">
        <f t="shared" si="1"/>
        <v>0</v>
      </c>
      <c r="F92" s="439"/>
      <c r="G92" s="413"/>
      <c r="H92" s="413"/>
      <c r="I92" s="413"/>
      <c r="J92" s="413"/>
      <c r="K92" s="413"/>
      <c r="L92" s="413"/>
      <c r="M92" s="413"/>
      <c r="N92" s="413"/>
      <c r="O92" s="413"/>
    </row>
    <row r="93" spans="1:15" ht="12">
      <c r="A93" s="444" t="s">
        <v>672</v>
      </c>
      <c r="B93" s="445" t="s">
        <v>766</v>
      </c>
      <c r="C93" s="439">
        <v>34</v>
      </c>
      <c r="D93" s="439">
        <v>34</v>
      </c>
      <c r="E93" s="446">
        <f t="shared" si="1"/>
        <v>0</v>
      </c>
      <c r="F93" s="439"/>
      <c r="G93" s="413"/>
      <c r="H93" s="413"/>
      <c r="I93" s="413"/>
      <c r="J93" s="413"/>
      <c r="K93" s="413"/>
      <c r="L93" s="413"/>
      <c r="M93" s="413"/>
      <c r="N93" s="413"/>
      <c r="O93" s="413"/>
    </row>
    <row r="94" spans="1:15" ht="12">
      <c r="A94" s="444" t="s">
        <v>676</v>
      </c>
      <c r="B94" s="445" t="s">
        <v>767</v>
      </c>
      <c r="C94" s="439">
        <v>70</v>
      </c>
      <c r="D94" s="439">
        <v>70</v>
      </c>
      <c r="E94" s="446">
        <f t="shared" si="1"/>
        <v>0</v>
      </c>
      <c r="F94" s="439"/>
      <c r="G94" s="413"/>
      <c r="H94" s="413"/>
      <c r="I94" s="413"/>
      <c r="J94" s="413"/>
      <c r="K94" s="413"/>
      <c r="L94" s="413"/>
      <c r="M94" s="413"/>
      <c r="N94" s="413"/>
      <c r="O94" s="413"/>
    </row>
    <row r="95" spans="1:15" ht="12">
      <c r="A95" s="444" t="s">
        <v>768</v>
      </c>
      <c r="B95" s="445" t="s">
        <v>769</v>
      </c>
      <c r="C95" s="439">
        <v>21</v>
      </c>
      <c r="D95" s="439">
        <v>21</v>
      </c>
      <c r="E95" s="446">
        <f t="shared" si="1"/>
        <v>0</v>
      </c>
      <c r="F95" s="439"/>
      <c r="G95" s="413"/>
      <c r="H95" s="413"/>
      <c r="I95" s="413"/>
      <c r="J95" s="413"/>
      <c r="K95" s="413"/>
      <c r="L95" s="413"/>
      <c r="M95" s="413"/>
      <c r="N95" s="413"/>
      <c r="O95" s="413"/>
    </row>
    <row r="96" spans="1:15" ht="12">
      <c r="A96" s="444" t="s">
        <v>770</v>
      </c>
      <c r="B96" s="445" t="s">
        <v>771</v>
      </c>
      <c r="C96" s="439">
        <v>2469</v>
      </c>
      <c r="D96" s="439">
        <v>2469</v>
      </c>
      <c r="E96" s="446">
        <f t="shared" si="1"/>
        <v>0</v>
      </c>
      <c r="F96" s="467"/>
      <c r="G96" s="413"/>
      <c r="H96" s="413"/>
      <c r="I96" s="413"/>
      <c r="J96" s="413"/>
      <c r="K96" s="413"/>
      <c r="L96" s="413"/>
      <c r="M96" s="413"/>
      <c r="N96" s="413"/>
      <c r="O96" s="413"/>
    </row>
    <row r="97" spans="1:16" ht="12">
      <c r="A97" s="449" t="s">
        <v>772</v>
      </c>
      <c r="B97" s="470" t="s">
        <v>773</v>
      </c>
      <c r="C97" s="443">
        <f>C86+C81+C76+C72+C96</f>
        <v>3030</v>
      </c>
      <c r="D97" s="443">
        <f>D86+D81+D76+D72+D96</f>
        <v>3030</v>
      </c>
      <c r="E97" s="443">
        <f>E86+E81+E76+E72+E96</f>
        <v>0</v>
      </c>
      <c r="F97" s="443">
        <f>F86+F81+F76+F72+F96</f>
        <v>0</v>
      </c>
      <c r="G97" s="447"/>
      <c r="H97" s="447"/>
      <c r="I97" s="447"/>
      <c r="J97" s="447"/>
      <c r="K97" s="447"/>
      <c r="L97" s="447"/>
      <c r="M97" s="447"/>
      <c r="N97" s="447"/>
      <c r="O97" s="447"/>
      <c r="P97" s="365"/>
    </row>
    <row r="98" spans="1:16" ht="12">
      <c r="A98" s="434" t="s">
        <v>774</v>
      </c>
      <c r="B98" s="442" t="s">
        <v>775</v>
      </c>
      <c r="C98" s="639">
        <f>C97+C69+C67</f>
        <v>4523</v>
      </c>
      <c r="D98" s="639">
        <f>D97+D69+D67</f>
        <v>3030</v>
      </c>
      <c r="E98" s="639">
        <f>E97+E69+E67</f>
        <v>1493</v>
      </c>
      <c r="F98" s="443">
        <f>F97+F69+F67</f>
        <v>0</v>
      </c>
      <c r="G98" s="447"/>
      <c r="H98" s="447"/>
      <c r="I98" s="447"/>
      <c r="J98" s="447"/>
      <c r="K98" s="447"/>
      <c r="L98" s="447"/>
      <c r="M98" s="447"/>
      <c r="N98" s="447"/>
      <c r="O98" s="447"/>
      <c r="P98" s="365"/>
    </row>
    <row r="99" spans="1:15" ht="12">
      <c r="A99" s="460"/>
      <c r="B99" s="472"/>
      <c r="C99" s="473"/>
      <c r="D99" s="473"/>
      <c r="E99" s="473"/>
      <c r="F99" s="474"/>
      <c r="G99" s="413"/>
      <c r="H99" s="413"/>
      <c r="I99" s="413"/>
      <c r="J99" s="413"/>
      <c r="K99" s="413"/>
      <c r="L99" s="413"/>
      <c r="M99" s="413"/>
      <c r="N99" s="413"/>
      <c r="O99" s="413"/>
    </row>
    <row r="100" spans="1:26" ht="12">
      <c r="A100" s="455" t="s">
        <v>776</v>
      </c>
      <c r="B100" s="475"/>
      <c r="C100" s="473"/>
      <c r="D100" s="473"/>
      <c r="E100" s="473"/>
      <c r="F100" s="476" t="s">
        <v>529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</row>
    <row r="101" spans="1:16" s="479" customFormat="1" ht="24">
      <c r="A101" s="436" t="s">
        <v>454</v>
      </c>
      <c r="B101" s="442" t="s">
        <v>455</v>
      </c>
      <c r="C101" s="436" t="s">
        <v>777</v>
      </c>
      <c r="D101" s="436" t="s">
        <v>778</v>
      </c>
      <c r="E101" s="436" t="s">
        <v>779</v>
      </c>
      <c r="F101" s="436" t="s">
        <v>780</v>
      </c>
      <c r="G101" s="477"/>
      <c r="H101" s="477"/>
      <c r="I101" s="477"/>
      <c r="J101" s="477"/>
      <c r="K101" s="477"/>
      <c r="L101" s="477"/>
      <c r="M101" s="477"/>
      <c r="N101" s="477"/>
      <c r="O101" s="477"/>
      <c r="P101" s="478"/>
    </row>
    <row r="102" spans="1:16" s="479" customFormat="1" ht="12">
      <c r="A102" s="436" t="s">
        <v>10</v>
      </c>
      <c r="B102" s="442" t="s">
        <v>11</v>
      </c>
      <c r="C102" s="436">
        <v>1</v>
      </c>
      <c r="D102" s="436">
        <v>2</v>
      </c>
      <c r="E102" s="436">
        <v>3</v>
      </c>
      <c r="F102" s="462">
        <v>4</v>
      </c>
      <c r="G102" s="477"/>
      <c r="H102" s="477"/>
      <c r="I102" s="477"/>
      <c r="J102" s="477"/>
      <c r="K102" s="477"/>
      <c r="L102" s="477"/>
      <c r="M102" s="477"/>
      <c r="N102" s="477"/>
      <c r="O102" s="477"/>
      <c r="P102" s="478"/>
    </row>
    <row r="103" spans="1:15" ht="12">
      <c r="A103" s="444" t="s">
        <v>781</v>
      </c>
      <c r="B103" s="445" t="s">
        <v>782</v>
      </c>
      <c r="C103" s="439"/>
      <c r="D103" s="439"/>
      <c r="E103" s="439"/>
      <c r="F103" s="480">
        <f>C103+D103-E103</f>
        <v>0</v>
      </c>
      <c r="G103" s="447"/>
      <c r="H103" s="447"/>
      <c r="I103" s="447"/>
      <c r="J103" s="447"/>
      <c r="K103" s="447"/>
      <c r="L103" s="447"/>
      <c r="M103" s="447"/>
      <c r="N103" s="447"/>
      <c r="O103" s="413"/>
    </row>
    <row r="104" spans="1:15" ht="12">
      <c r="A104" s="444" t="s">
        <v>783</v>
      </c>
      <c r="B104" s="445" t="s">
        <v>784</v>
      </c>
      <c r="C104" s="439"/>
      <c r="D104" s="439"/>
      <c r="E104" s="439"/>
      <c r="F104" s="480">
        <f>C104+D104-E104</f>
        <v>0</v>
      </c>
      <c r="G104" s="413"/>
      <c r="H104" s="413"/>
      <c r="I104" s="413"/>
      <c r="J104" s="413"/>
      <c r="K104" s="413"/>
      <c r="L104" s="413"/>
      <c r="M104" s="413"/>
      <c r="N104" s="413"/>
      <c r="O104" s="413"/>
    </row>
    <row r="105" spans="1:15" ht="12">
      <c r="A105" s="444" t="s">
        <v>785</v>
      </c>
      <c r="B105" s="445" t="s">
        <v>786</v>
      </c>
      <c r="C105" s="439"/>
      <c r="D105" s="439"/>
      <c r="E105" s="439"/>
      <c r="F105" s="480">
        <f>C105+D105-E105</f>
        <v>0</v>
      </c>
      <c r="G105" s="413"/>
      <c r="H105" s="413"/>
      <c r="I105" s="413"/>
      <c r="J105" s="413"/>
      <c r="K105" s="413"/>
      <c r="L105" s="413"/>
      <c r="M105" s="413"/>
      <c r="N105" s="413"/>
      <c r="O105" s="413"/>
    </row>
    <row r="106" spans="1:16" ht="12">
      <c r="A106" s="481" t="s">
        <v>787</v>
      </c>
      <c r="B106" s="442" t="s">
        <v>788</v>
      </c>
      <c r="C106" s="463">
        <f>SUM(C103:C105)</f>
        <v>0</v>
      </c>
      <c r="D106" s="463">
        <f>SUM(D103:D105)</f>
        <v>0</v>
      </c>
      <c r="E106" s="463">
        <f>SUM(E103:E105)</f>
        <v>0</v>
      </c>
      <c r="F106" s="463">
        <f>SUM(F103:F105)</f>
        <v>0</v>
      </c>
      <c r="G106" s="447"/>
      <c r="H106" s="447"/>
      <c r="I106" s="447"/>
      <c r="J106" s="447"/>
      <c r="K106" s="447"/>
      <c r="L106" s="447"/>
      <c r="M106" s="447"/>
      <c r="N106" s="447"/>
      <c r="O106" s="447"/>
      <c r="P106" s="365"/>
    </row>
    <row r="107" spans="1:26" ht="12">
      <c r="A107" s="482" t="s">
        <v>789</v>
      </c>
      <c r="B107" s="483"/>
      <c r="C107" s="455"/>
      <c r="D107" s="455"/>
      <c r="E107" s="455"/>
      <c r="F107" s="430"/>
      <c r="G107" s="458"/>
      <c r="H107" s="458"/>
      <c r="I107" s="458"/>
      <c r="J107" s="458"/>
      <c r="K107" s="458"/>
      <c r="L107" s="458"/>
      <c r="M107" s="458"/>
      <c r="N107" s="458"/>
      <c r="O107" s="458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</row>
    <row r="108" spans="1:26" ht="24">
      <c r="A108" s="484" t="s">
        <v>790</v>
      </c>
      <c r="B108" s="484"/>
      <c r="C108" s="484"/>
      <c r="D108" s="484"/>
      <c r="E108" s="484"/>
      <c r="F108" s="484"/>
      <c r="G108" s="458"/>
      <c r="H108" s="458"/>
      <c r="I108" s="458"/>
      <c r="J108" s="458"/>
      <c r="K108" s="458"/>
      <c r="L108" s="458"/>
      <c r="M108" s="458"/>
      <c r="N108" s="458"/>
      <c r="O108" s="458"/>
      <c r="P108" s="459"/>
      <c r="Q108" s="459"/>
      <c r="R108" s="459"/>
      <c r="S108" s="459"/>
      <c r="T108" s="459"/>
      <c r="U108" s="459"/>
      <c r="V108" s="459"/>
      <c r="W108" s="459"/>
      <c r="X108" s="459"/>
      <c r="Y108" s="459"/>
      <c r="Z108" s="459"/>
    </row>
    <row r="109" spans="1:15" ht="12">
      <c r="A109" s="455"/>
      <c r="B109" s="456"/>
      <c r="C109" s="455"/>
      <c r="D109" s="455"/>
      <c r="E109" s="455"/>
      <c r="F109" s="430"/>
      <c r="G109" s="413"/>
      <c r="H109" s="413"/>
      <c r="I109" s="413"/>
      <c r="J109" s="413"/>
      <c r="K109" s="413"/>
      <c r="L109" s="413"/>
      <c r="M109" s="413"/>
      <c r="N109" s="413"/>
      <c r="O109" s="413"/>
    </row>
    <row r="110" spans="1:15" ht="12">
      <c r="A110" s="485" t="str">
        <f>'справка № 1 СЧЕТОВОДЕН  БАЛАНС'!A97</f>
        <v>Дата на съставяне: 25.05.2015г.</v>
      </c>
      <c r="B110" s="486"/>
      <c r="C110" s="485" t="s">
        <v>377</v>
      </c>
      <c r="D110" s="487"/>
      <c r="E110" s="485" t="s">
        <v>516</v>
      </c>
      <c r="F110" s="487"/>
      <c r="G110" s="413"/>
      <c r="H110" s="413"/>
      <c r="I110" s="413"/>
      <c r="J110" s="413"/>
      <c r="K110" s="413"/>
      <c r="L110" s="413"/>
      <c r="M110" s="413"/>
      <c r="N110" s="413"/>
      <c r="O110" s="413"/>
    </row>
    <row r="111" spans="1:6" ht="12">
      <c r="A111" s="488"/>
      <c r="B111" s="489"/>
      <c r="C111" s="488" t="s">
        <v>517</v>
      </c>
      <c r="D111" s="204"/>
      <c r="E111" s="204" t="s">
        <v>518</v>
      </c>
      <c r="F111" s="204"/>
    </row>
    <row r="112" spans="1:6" ht="12">
      <c r="A112" s="488"/>
      <c r="B112" s="489"/>
      <c r="C112" s="488"/>
      <c r="D112" s="488"/>
      <c r="E112" s="488"/>
      <c r="F112" s="204"/>
    </row>
    <row r="113" spans="1:6" ht="12">
      <c r="A113" s="341"/>
      <c r="B113" s="490"/>
      <c r="C113" s="341"/>
      <c r="D113" s="341"/>
      <c r="E113" s="341"/>
      <c r="F113" s="234"/>
    </row>
    <row r="114" spans="1:6" ht="12">
      <c r="A114" s="341"/>
      <c r="B114" s="490"/>
      <c r="C114" s="341"/>
      <c r="D114" s="341"/>
      <c r="E114" s="341"/>
      <c r="F114" s="341"/>
    </row>
    <row r="115" spans="1:6" ht="12">
      <c r="A115" s="341"/>
      <c r="B115" s="490"/>
      <c r="C115" s="341"/>
      <c r="D115" s="341"/>
      <c r="E115" s="341"/>
      <c r="F115" s="341"/>
    </row>
    <row r="116" spans="1:6" ht="12">
      <c r="A116" s="341"/>
      <c r="B116" s="490"/>
      <c r="C116" s="341"/>
      <c r="D116" s="341"/>
      <c r="E116" s="341"/>
      <c r="F116" s="341"/>
    </row>
    <row r="117" spans="1:6" ht="12">
      <c r="A117" s="413"/>
      <c r="B117" s="491"/>
      <c r="C117" s="413"/>
      <c r="D117" s="413"/>
      <c r="E117" s="413"/>
      <c r="F117" s="413"/>
    </row>
    <row r="118" spans="1:6" ht="12">
      <c r="A118" s="413"/>
      <c r="B118" s="491"/>
      <c r="C118" s="413"/>
      <c r="D118" s="413"/>
      <c r="E118" s="413"/>
      <c r="F118" s="413"/>
    </row>
    <row r="119" spans="1:6" ht="12">
      <c r="A119" s="413"/>
      <c r="B119" s="491"/>
      <c r="C119" s="413"/>
      <c r="D119" s="413"/>
      <c r="E119" s="413"/>
      <c r="F119" s="413"/>
    </row>
    <row r="120" spans="1:6" ht="12">
      <c r="A120" s="413"/>
      <c r="B120" s="491"/>
      <c r="C120" s="413"/>
      <c r="D120" s="413"/>
      <c r="E120" s="413"/>
      <c r="F120" s="413"/>
    </row>
    <row r="121" spans="1:6" ht="12">
      <c r="A121" s="413"/>
      <c r="B121" s="491"/>
      <c r="C121" s="413"/>
      <c r="D121" s="413"/>
      <c r="E121" s="413"/>
      <c r="F121" s="413"/>
    </row>
    <row r="122" spans="1:6" ht="12">
      <c r="A122" s="413"/>
      <c r="B122" s="491"/>
      <c r="C122" s="413"/>
      <c r="D122" s="413"/>
      <c r="E122" s="413"/>
      <c r="F122" s="413"/>
    </row>
    <row r="123" spans="1:6" ht="12">
      <c r="A123" s="413"/>
      <c r="B123" s="491"/>
      <c r="C123" s="413"/>
      <c r="D123" s="413"/>
      <c r="E123" s="413"/>
      <c r="F123" s="413"/>
    </row>
    <row r="124" spans="1:6" ht="12">
      <c r="A124" s="413"/>
      <c r="B124" s="491"/>
      <c r="C124" s="413"/>
      <c r="D124" s="413"/>
      <c r="E124" s="413"/>
      <c r="F124" s="413"/>
    </row>
    <row r="125" spans="1:6" ht="12">
      <c r="A125" s="413"/>
      <c r="B125" s="491"/>
      <c r="C125" s="413"/>
      <c r="D125" s="413"/>
      <c r="E125" s="413"/>
      <c r="F125" s="413"/>
    </row>
    <row r="126" spans="1:6" ht="12">
      <c r="A126" s="413"/>
      <c r="B126" s="491"/>
      <c r="C126" s="413"/>
      <c r="D126" s="413"/>
      <c r="E126" s="413"/>
      <c r="F126" s="413"/>
    </row>
    <row r="127" spans="1:6" ht="12">
      <c r="A127" s="413"/>
      <c r="B127" s="491"/>
      <c r="C127" s="413"/>
      <c r="D127" s="413"/>
      <c r="E127" s="413"/>
      <c r="F127" s="413"/>
    </row>
    <row r="128" spans="1:6" ht="12">
      <c r="A128" s="413"/>
      <c r="B128" s="491"/>
      <c r="C128" s="413"/>
      <c r="D128" s="413"/>
      <c r="E128" s="413"/>
      <c r="F128" s="413"/>
    </row>
    <row r="129" spans="1:6" ht="12">
      <c r="A129" s="413"/>
      <c r="B129" s="491"/>
      <c r="C129" s="413"/>
      <c r="D129" s="413"/>
      <c r="E129" s="413"/>
      <c r="F129" s="413"/>
    </row>
    <row r="130" spans="1:6" ht="12">
      <c r="A130" s="413"/>
      <c r="B130" s="491"/>
      <c r="C130" s="413"/>
      <c r="D130" s="413"/>
      <c r="E130" s="413"/>
      <c r="F130" s="413"/>
    </row>
    <row r="131" spans="1:6" ht="12">
      <c r="A131" s="413"/>
      <c r="B131" s="491"/>
      <c r="C131" s="413"/>
      <c r="D131" s="413"/>
      <c r="E131" s="413"/>
      <c r="F131" s="413"/>
    </row>
    <row r="132" spans="1:6" ht="12">
      <c r="A132" s="413"/>
      <c r="B132" s="491"/>
      <c r="C132" s="413"/>
      <c r="D132" s="413"/>
      <c r="E132" s="413"/>
      <c r="F132" s="413"/>
    </row>
    <row r="133" spans="1:6" ht="12">
      <c r="A133" s="413"/>
      <c r="B133" s="491"/>
      <c r="C133" s="413"/>
      <c r="D133" s="413"/>
      <c r="E133" s="413"/>
      <c r="F133" s="413"/>
    </row>
    <row r="134" spans="1:6" ht="12">
      <c r="A134" s="413"/>
      <c r="B134" s="491"/>
      <c r="C134" s="413"/>
      <c r="D134" s="413"/>
      <c r="E134" s="413"/>
      <c r="F134" s="413"/>
    </row>
    <row r="135" spans="1:6" ht="12">
      <c r="A135" s="413"/>
      <c r="B135" s="491"/>
      <c r="C135" s="413"/>
      <c r="D135" s="413"/>
      <c r="E135" s="413"/>
      <c r="F135" s="413"/>
    </row>
    <row r="136" spans="1:6" ht="12">
      <c r="A136" s="413"/>
      <c r="B136" s="491"/>
      <c r="C136" s="413"/>
      <c r="D136" s="413"/>
      <c r="E136" s="413"/>
      <c r="F136" s="413"/>
    </row>
    <row r="137" spans="1:6" ht="12">
      <c r="A137" s="413"/>
      <c r="B137" s="491"/>
      <c r="C137" s="413"/>
      <c r="D137" s="413"/>
      <c r="E137" s="413"/>
      <c r="F137" s="413"/>
    </row>
    <row r="138" spans="1:6" ht="12">
      <c r="A138" s="413"/>
      <c r="B138" s="491"/>
      <c r="C138" s="413"/>
      <c r="D138" s="413"/>
      <c r="E138" s="413"/>
      <c r="F138" s="413"/>
    </row>
    <row r="139" spans="1:6" ht="12">
      <c r="A139" s="413"/>
      <c r="B139" s="491"/>
      <c r="C139" s="413"/>
      <c r="D139" s="413"/>
      <c r="E139" s="413"/>
      <c r="F139" s="413"/>
    </row>
    <row r="140" spans="1:6" ht="12">
      <c r="A140" s="413"/>
      <c r="B140" s="491"/>
      <c r="C140" s="413"/>
      <c r="D140" s="413"/>
      <c r="E140" s="413"/>
      <c r="F140" s="413"/>
    </row>
    <row r="141" spans="1:6" ht="12">
      <c r="A141" s="413"/>
      <c r="B141" s="491"/>
      <c r="C141" s="413"/>
      <c r="D141" s="413"/>
      <c r="E141" s="413"/>
      <c r="F141" s="413"/>
    </row>
    <row r="142" spans="1:6" ht="12">
      <c r="A142" s="413"/>
      <c r="B142" s="491"/>
      <c r="C142" s="413"/>
      <c r="D142" s="413"/>
      <c r="E142" s="413"/>
      <c r="F142" s="413"/>
    </row>
    <row r="143" spans="1:6" ht="12">
      <c r="A143" s="413"/>
      <c r="B143" s="491"/>
      <c r="C143" s="413"/>
      <c r="D143" s="413"/>
      <c r="E143" s="413"/>
      <c r="F143" s="413"/>
    </row>
    <row r="144" spans="1:6" ht="12">
      <c r="A144" s="413"/>
      <c r="B144" s="491"/>
      <c r="C144" s="413"/>
      <c r="D144" s="413"/>
      <c r="E144" s="413"/>
      <c r="F144" s="413"/>
    </row>
    <row r="145" spans="1:6" ht="12">
      <c r="A145" s="413"/>
      <c r="B145" s="491"/>
      <c r="C145" s="413"/>
      <c r="D145" s="413"/>
      <c r="E145" s="413"/>
      <c r="F145" s="413"/>
    </row>
    <row r="146" spans="1:6" ht="12">
      <c r="A146" s="413"/>
      <c r="B146" s="491"/>
      <c r="C146" s="413"/>
      <c r="D146" s="413"/>
      <c r="E146" s="413"/>
      <c r="F146" s="413"/>
    </row>
    <row r="147" spans="1:6" ht="12">
      <c r="A147" s="413"/>
      <c r="B147" s="491"/>
      <c r="C147" s="413"/>
      <c r="D147" s="413"/>
      <c r="E147" s="413"/>
      <c r="F147" s="413"/>
    </row>
    <row r="148" spans="1:6" ht="12">
      <c r="A148" s="413"/>
      <c r="B148" s="491"/>
      <c r="C148" s="413"/>
      <c r="D148" s="413"/>
      <c r="E148" s="413"/>
      <c r="F148" s="413"/>
    </row>
    <row r="149" spans="1:6" ht="12">
      <c r="A149" s="413"/>
      <c r="B149" s="491"/>
      <c r="C149" s="413"/>
      <c r="D149" s="413"/>
      <c r="E149" s="413"/>
      <c r="F149" s="413"/>
    </row>
    <row r="150" spans="1:6" ht="12">
      <c r="A150" s="413"/>
      <c r="B150" s="491"/>
      <c r="C150" s="413"/>
      <c r="D150" s="413"/>
      <c r="E150" s="413"/>
      <c r="F150" s="413"/>
    </row>
    <row r="151" spans="1:6" ht="12">
      <c r="A151" s="413"/>
      <c r="B151" s="491"/>
      <c r="C151" s="413"/>
      <c r="D151" s="413"/>
      <c r="E151" s="413"/>
      <c r="F151" s="413"/>
    </row>
    <row r="152" spans="1:6" ht="12">
      <c r="A152" s="413"/>
      <c r="B152" s="491"/>
      <c r="C152" s="413"/>
      <c r="D152" s="413"/>
      <c r="E152" s="413"/>
      <c r="F152" s="413"/>
    </row>
    <row r="153" spans="1:6" ht="12">
      <c r="A153" s="413"/>
      <c r="B153" s="491"/>
      <c r="C153" s="413"/>
      <c r="D153" s="413"/>
      <c r="E153" s="413"/>
      <c r="F153" s="413"/>
    </row>
    <row r="154" spans="1:6" ht="12">
      <c r="A154" s="413"/>
      <c r="B154" s="491"/>
      <c r="C154" s="413"/>
      <c r="D154" s="413"/>
      <c r="E154" s="413"/>
      <c r="F154" s="413"/>
    </row>
    <row r="155" spans="1:6" ht="12">
      <c r="A155" s="413"/>
      <c r="B155" s="491"/>
      <c r="C155" s="413"/>
      <c r="D155" s="413"/>
      <c r="E155" s="413"/>
      <c r="F155" s="413"/>
    </row>
    <row r="156" spans="1:6" ht="12">
      <c r="A156" s="413"/>
      <c r="B156" s="491"/>
      <c r="C156" s="413"/>
      <c r="D156" s="413"/>
      <c r="E156" s="413"/>
      <c r="F156" s="413"/>
    </row>
    <row r="157" spans="1:6" ht="12">
      <c r="A157" s="413"/>
      <c r="B157" s="491"/>
      <c r="C157" s="413"/>
      <c r="D157" s="413"/>
      <c r="E157" s="413"/>
      <c r="F157" s="413"/>
    </row>
    <row r="158" spans="1:6" ht="12">
      <c r="A158" s="413"/>
      <c r="B158" s="491"/>
      <c r="C158" s="413"/>
      <c r="D158" s="413"/>
      <c r="E158" s="413"/>
      <c r="F158" s="413"/>
    </row>
    <row r="159" spans="1:6" ht="12">
      <c r="A159" s="413"/>
      <c r="B159" s="491"/>
      <c r="C159" s="413"/>
      <c r="D159" s="413"/>
      <c r="E159" s="413"/>
      <c r="F159" s="413"/>
    </row>
    <row r="160" spans="1:6" ht="12">
      <c r="A160" s="413"/>
      <c r="B160" s="491"/>
      <c r="C160" s="413"/>
      <c r="D160" s="413"/>
      <c r="E160" s="413"/>
      <c r="F160" s="413"/>
    </row>
    <row r="161" spans="1:6" ht="12">
      <c r="A161" s="413"/>
      <c r="B161" s="491"/>
      <c r="C161" s="413"/>
      <c r="D161" s="413"/>
      <c r="E161" s="413"/>
      <c r="F161" s="413"/>
    </row>
    <row r="162" spans="1:6" ht="12">
      <c r="A162" s="413"/>
      <c r="B162" s="491"/>
      <c r="C162" s="413"/>
      <c r="D162" s="413"/>
      <c r="E162" s="413"/>
      <c r="F162" s="413"/>
    </row>
    <row r="163" spans="1:6" ht="12">
      <c r="A163" s="413"/>
      <c r="B163" s="491"/>
      <c r="C163" s="413"/>
      <c r="D163" s="413"/>
      <c r="E163" s="413"/>
      <c r="F163" s="413"/>
    </row>
    <row r="164" spans="1:6" ht="12">
      <c r="A164" s="413"/>
      <c r="B164" s="491"/>
      <c r="C164" s="413"/>
      <c r="D164" s="413"/>
      <c r="E164" s="413"/>
      <c r="F164" s="413"/>
    </row>
    <row r="165" spans="1:6" ht="12">
      <c r="A165" s="413"/>
      <c r="B165" s="491"/>
      <c r="C165" s="413"/>
      <c r="D165" s="413"/>
      <c r="E165" s="413"/>
      <c r="F165" s="413"/>
    </row>
    <row r="166" spans="1:6" ht="12">
      <c r="A166" s="413"/>
      <c r="B166" s="491"/>
      <c r="C166" s="413"/>
      <c r="D166" s="413"/>
      <c r="E166" s="413"/>
      <c r="F166" s="413"/>
    </row>
    <row r="167" spans="1:6" ht="12">
      <c r="A167" s="413"/>
      <c r="B167" s="491"/>
      <c r="C167" s="413"/>
      <c r="D167" s="413"/>
      <c r="E167" s="413"/>
      <c r="F167" s="413"/>
    </row>
    <row r="168" spans="1:6" ht="12">
      <c r="A168" s="413"/>
      <c r="B168" s="491"/>
      <c r="C168" s="413"/>
      <c r="D168" s="413"/>
      <c r="E168" s="413"/>
      <c r="F168" s="413"/>
    </row>
    <row r="169" spans="1:6" ht="12">
      <c r="A169" s="413"/>
      <c r="B169" s="491"/>
      <c r="C169" s="413"/>
      <c r="D169" s="413"/>
      <c r="E169" s="413"/>
      <c r="F169" s="413"/>
    </row>
    <row r="170" spans="1:6" ht="12">
      <c r="A170" s="413"/>
      <c r="B170" s="491"/>
      <c r="C170" s="413"/>
      <c r="D170" s="413"/>
      <c r="E170" s="413"/>
      <c r="F170" s="413"/>
    </row>
    <row r="171" spans="1:6" ht="12">
      <c r="A171" s="413"/>
      <c r="B171" s="491"/>
      <c r="C171" s="413"/>
      <c r="D171" s="413"/>
      <c r="E171" s="413"/>
      <c r="F171" s="413"/>
    </row>
    <row r="172" spans="1:6" ht="12">
      <c r="A172" s="413"/>
      <c r="B172" s="491"/>
      <c r="C172" s="413"/>
      <c r="D172" s="413"/>
      <c r="E172" s="413"/>
      <c r="F172" s="413"/>
    </row>
    <row r="173" spans="1:6" ht="12">
      <c r="A173" s="413"/>
      <c r="B173" s="491"/>
      <c r="C173" s="413"/>
      <c r="D173" s="413"/>
      <c r="E173" s="413"/>
      <c r="F173" s="413"/>
    </row>
    <row r="174" spans="1:6" ht="12">
      <c r="A174" s="413"/>
      <c r="B174" s="491"/>
      <c r="C174" s="413"/>
      <c r="D174" s="413"/>
      <c r="E174" s="413"/>
      <c r="F174" s="413"/>
    </row>
    <row r="175" spans="1:6" ht="12">
      <c r="A175" s="413"/>
      <c r="B175" s="491"/>
      <c r="C175" s="413"/>
      <c r="D175" s="413"/>
      <c r="E175" s="413"/>
      <c r="F175" s="413"/>
    </row>
    <row r="176" spans="1:6" ht="12">
      <c r="A176" s="413"/>
      <c r="B176" s="491"/>
      <c r="C176" s="413"/>
      <c r="D176" s="413"/>
      <c r="E176" s="413"/>
      <c r="F176" s="413"/>
    </row>
    <row r="177" spans="1:6" ht="12">
      <c r="A177" s="413"/>
      <c r="B177" s="491"/>
      <c r="C177" s="413"/>
      <c r="D177" s="413"/>
      <c r="E177" s="413"/>
      <c r="F177" s="413"/>
    </row>
    <row r="178" spans="1:6" ht="12">
      <c r="A178" s="413"/>
      <c r="B178" s="491"/>
      <c r="C178" s="413"/>
      <c r="D178" s="413"/>
      <c r="E178" s="413"/>
      <c r="F178" s="413"/>
    </row>
    <row r="179" spans="1:6" ht="12">
      <c r="A179" s="413"/>
      <c r="B179" s="491"/>
      <c r="C179" s="413"/>
      <c r="D179" s="413"/>
      <c r="E179" s="413"/>
      <c r="F179" s="413"/>
    </row>
    <row r="180" spans="1:6" ht="12">
      <c r="A180" s="413"/>
      <c r="B180" s="491"/>
      <c r="C180" s="413"/>
      <c r="D180" s="413"/>
      <c r="E180" s="413"/>
      <c r="F180" s="413"/>
    </row>
    <row r="181" spans="1:6" ht="12">
      <c r="A181" s="413"/>
      <c r="B181" s="491"/>
      <c r="C181" s="413"/>
      <c r="D181" s="413"/>
      <c r="E181" s="413"/>
      <c r="F181" s="413"/>
    </row>
    <row r="182" spans="1:6" ht="12">
      <c r="A182" s="413"/>
      <c r="B182" s="491"/>
      <c r="C182" s="413"/>
      <c r="D182" s="413"/>
      <c r="E182" s="413"/>
      <c r="F182" s="413"/>
    </row>
    <row r="183" spans="1:6" ht="12">
      <c r="A183" s="413"/>
      <c r="B183" s="491"/>
      <c r="C183" s="413"/>
      <c r="D183" s="413"/>
      <c r="E183" s="413"/>
      <c r="F183" s="413"/>
    </row>
    <row r="184" spans="1:6" ht="12">
      <c r="A184" s="413"/>
      <c r="B184" s="491"/>
      <c r="C184" s="413"/>
      <c r="D184" s="413"/>
      <c r="E184" s="413"/>
      <c r="F184" s="413"/>
    </row>
    <row r="185" spans="1:6" ht="12">
      <c r="A185" s="413"/>
      <c r="B185" s="491"/>
      <c r="C185" s="413"/>
      <c r="D185" s="413"/>
      <c r="E185" s="413"/>
      <c r="F185" s="413"/>
    </row>
    <row r="186" spans="1:6" ht="12">
      <c r="A186" s="413"/>
      <c r="B186" s="491"/>
      <c r="C186" s="413"/>
      <c r="D186" s="413"/>
      <c r="E186" s="413"/>
      <c r="F186" s="413"/>
    </row>
    <row r="187" spans="1:6" ht="12">
      <c r="A187" s="413"/>
      <c r="B187" s="491"/>
      <c r="C187" s="413"/>
      <c r="D187" s="413"/>
      <c r="E187" s="413"/>
      <c r="F187" s="413"/>
    </row>
    <row r="188" spans="1:6" ht="12">
      <c r="A188" s="413"/>
      <c r="B188" s="491"/>
      <c r="C188" s="413"/>
      <c r="D188" s="413"/>
      <c r="E188" s="413"/>
      <c r="F188" s="413"/>
    </row>
    <row r="189" spans="1:6" ht="12">
      <c r="A189" s="413"/>
      <c r="B189" s="491"/>
      <c r="C189" s="413"/>
      <c r="D189" s="413"/>
      <c r="E189" s="413"/>
      <c r="F189" s="413"/>
    </row>
    <row r="190" spans="1:6" ht="12">
      <c r="A190" s="413"/>
      <c r="B190" s="491"/>
      <c r="C190" s="413"/>
      <c r="D190" s="413"/>
      <c r="E190" s="413"/>
      <c r="F190" s="413"/>
    </row>
    <row r="191" spans="1:6" ht="12">
      <c r="A191" s="413"/>
      <c r="B191" s="491"/>
      <c r="C191" s="413"/>
      <c r="D191" s="413"/>
      <c r="E191" s="413"/>
      <c r="F191" s="413"/>
    </row>
    <row r="192" spans="1:6" ht="12">
      <c r="A192" s="413"/>
      <c r="B192" s="491"/>
      <c r="C192" s="413"/>
      <c r="D192" s="413"/>
      <c r="E192" s="413"/>
      <c r="F192" s="413"/>
    </row>
    <row r="193" spans="1:6" ht="12">
      <c r="A193" s="413"/>
      <c r="B193" s="491"/>
      <c r="C193" s="413"/>
      <c r="D193" s="413"/>
      <c r="E193" s="413"/>
      <c r="F193" s="413"/>
    </row>
    <row r="194" spans="1:6" ht="12">
      <c r="A194" s="413"/>
      <c r="B194" s="491"/>
      <c r="C194" s="413"/>
      <c r="D194" s="413"/>
      <c r="E194" s="413"/>
      <c r="F194" s="413"/>
    </row>
    <row r="195" spans="1:6" ht="12">
      <c r="A195" s="413"/>
      <c r="B195" s="491"/>
      <c r="C195" s="413"/>
      <c r="D195" s="413"/>
      <c r="E195" s="413"/>
      <c r="F195" s="413"/>
    </row>
    <row r="196" spans="1:6" ht="12">
      <c r="A196" s="413"/>
      <c r="B196" s="491"/>
      <c r="C196" s="413"/>
      <c r="D196" s="413"/>
      <c r="E196" s="413"/>
      <c r="F196" s="413"/>
    </row>
    <row r="197" spans="1:6" ht="12">
      <c r="A197" s="413"/>
      <c r="B197" s="491"/>
      <c r="C197" s="413"/>
      <c r="D197" s="413"/>
      <c r="E197" s="413"/>
      <c r="F197" s="413"/>
    </row>
    <row r="198" spans="1:6" ht="12">
      <c r="A198" s="413"/>
      <c r="B198" s="491"/>
      <c r="C198" s="413"/>
      <c r="D198" s="413"/>
      <c r="E198" s="413"/>
      <c r="F198" s="413"/>
    </row>
    <row r="199" spans="1:6" ht="12">
      <c r="A199" s="413"/>
      <c r="B199" s="491"/>
      <c r="C199" s="413"/>
      <c r="D199" s="413"/>
      <c r="E199" s="413"/>
      <c r="F199" s="413"/>
    </row>
    <row r="200" spans="1:6" ht="12">
      <c r="A200" s="413"/>
      <c r="B200" s="491"/>
      <c r="C200" s="413"/>
      <c r="D200" s="413"/>
      <c r="E200" s="413"/>
      <c r="F200" s="413"/>
    </row>
    <row r="201" spans="1:6" ht="12">
      <c r="A201" s="413"/>
      <c r="B201" s="491"/>
      <c r="C201" s="413"/>
      <c r="D201" s="413"/>
      <c r="E201" s="413"/>
      <c r="F201" s="413"/>
    </row>
    <row r="202" spans="1:6" ht="12">
      <c r="A202" s="413"/>
      <c r="B202" s="491"/>
      <c r="C202" s="413"/>
      <c r="D202" s="413"/>
      <c r="E202" s="413"/>
      <c r="F202" s="413"/>
    </row>
    <row r="203" spans="1:6" ht="12">
      <c r="A203" s="413"/>
      <c r="B203" s="491"/>
      <c r="C203" s="413"/>
      <c r="D203" s="413"/>
      <c r="E203" s="413"/>
      <c r="F203" s="413"/>
    </row>
    <row r="204" spans="1:6" ht="12">
      <c r="A204" s="413"/>
      <c r="B204" s="491"/>
      <c r="C204" s="413"/>
      <c r="D204" s="413"/>
      <c r="E204" s="413"/>
      <c r="F204" s="413"/>
    </row>
    <row r="205" spans="1:6" ht="12">
      <c r="A205" s="413"/>
      <c r="B205" s="491"/>
      <c r="C205" s="413"/>
      <c r="D205" s="413"/>
      <c r="E205" s="413"/>
      <c r="F205" s="413"/>
    </row>
    <row r="206" spans="1:6" ht="12">
      <c r="A206" s="413"/>
      <c r="B206" s="491"/>
      <c r="C206" s="413"/>
      <c r="D206" s="413"/>
      <c r="E206" s="413"/>
      <c r="F206" s="413"/>
    </row>
    <row r="207" spans="1:6" ht="12">
      <c r="A207" s="413"/>
      <c r="B207" s="491"/>
      <c r="C207" s="413"/>
      <c r="D207" s="413"/>
      <c r="E207" s="413"/>
      <c r="F207" s="413"/>
    </row>
    <row r="208" spans="1:6" ht="12">
      <c r="A208" s="413"/>
      <c r="B208" s="491"/>
      <c r="C208" s="413"/>
      <c r="D208" s="413"/>
      <c r="E208" s="413"/>
      <c r="F208" s="413"/>
    </row>
    <row r="209" spans="1:6" ht="12">
      <c r="A209" s="413"/>
      <c r="B209" s="491"/>
      <c r="C209" s="413"/>
      <c r="D209" s="413"/>
      <c r="E209" s="413"/>
      <c r="F209" s="413"/>
    </row>
    <row r="210" spans="1:6" ht="12">
      <c r="A210" s="413"/>
      <c r="B210" s="491"/>
      <c r="C210" s="413"/>
      <c r="D210" s="413"/>
      <c r="E210" s="413"/>
      <c r="F210" s="413"/>
    </row>
    <row r="211" spans="1:6" ht="12">
      <c r="A211" s="413"/>
      <c r="B211" s="491"/>
      <c r="C211" s="413"/>
      <c r="D211" s="413"/>
      <c r="E211" s="413"/>
      <c r="F211" s="413"/>
    </row>
    <row r="212" spans="1:6" ht="12">
      <c r="A212" s="413"/>
      <c r="B212" s="491"/>
      <c r="C212" s="413"/>
      <c r="D212" s="413"/>
      <c r="E212" s="413"/>
      <c r="F212" s="413"/>
    </row>
    <row r="213" spans="1:6" ht="12">
      <c r="A213" s="413"/>
      <c r="B213" s="491"/>
      <c r="C213" s="413"/>
      <c r="D213" s="413"/>
      <c r="E213" s="413"/>
      <c r="F213" s="413"/>
    </row>
    <row r="214" spans="1:6" ht="12">
      <c r="A214" s="413"/>
      <c r="B214" s="491"/>
      <c r="C214" s="413"/>
      <c r="D214" s="413"/>
      <c r="E214" s="413"/>
      <c r="F214" s="413"/>
    </row>
    <row r="215" spans="1:6" ht="12">
      <c r="A215" s="413"/>
      <c r="B215" s="491"/>
      <c r="C215" s="413"/>
      <c r="D215" s="413"/>
      <c r="E215" s="413"/>
      <c r="F215" s="413"/>
    </row>
    <row r="216" spans="1:6" ht="12">
      <c r="A216" s="413"/>
      <c r="B216" s="491"/>
      <c r="C216" s="413"/>
      <c r="D216" s="413"/>
      <c r="E216" s="413"/>
      <c r="F216" s="413"/>
    </row>
    <row r="217" spans="1:6" ht="12">
      <c r="A217" s="413"/>
      <c r="B217" s="491"/>
      <c r="C217" s="413"/>
      <c r="D217" s="413"/>
      <c r="E217" s="413"/>
      <c r="F217" s="413"/>
    </row>
    <row r="218" spans="1:6" ht="12">
      <c r="A218" s="413"/>
      <c r="B218" s="491"/>
      <c r="C218" s="413"/>
      <c r="D218" s="413"/>
      <c r="E218" s="413"/>
      <c r="F218" s="413"/>
    </row>
    <row r="219" spans="1:6" ht="12">
      <c r="A219" s="413"/>
      <c r="B219" s="491"/>
      <c r="C219" s="413"/>
      <c r="D219" s="413"/>
      <c r="E219" s="413"/>
      <c r="F219" s="413"/>
    </row>
    <row r="220" spans="1:6" ht="12">
      <c r="A220" s="413"/>
      <c r="B220" s="491"/>
      <c r="C220" s="413"/>
      <c r="D220" s="413"/>
      <c r="E220" s="413"/>
      <c r="F220" s="413"/>
    </row>
    <row r="221" spans="1:6" ht="12">
      <c r="A221" s="413"/>
      <c r="B221" s="491"/>
      <c r="C221" s="413"/>
      <c r="D221" s="413"/>
      <c r="E221" s="413"/>
      <c r="F221" s="413"/>
    </row>
    <row r="222" spans="1:6" ht="12">
      <c r="A222" s="413"/>
      <c r="B222" s="491"/>
      <c r="C222" s="413"/>
      <c r="D222" s="413"/>
      <c r="E222" s="413"/>
      <c r="F222" s="413"/>
    </row>
    <row r="223" spans="1:6" ht="12">
      <c r="A223" s="413"/>
      <c r="B223" s="491"/>
      <c r="C223" s="413"/>
      <c r="D223" s="413"/>
      <c r="E223" s="413"/>
      <c r="F223" s="413"/>
    </row>
    <row r="224" spans="1:6" ht="12">
      <c r="A224" s="413"/>
      <c r="B224" s="491"/>
      <c r="C224" s="413"/>
      <c r="D224" s="413"/>
      <c r="E224" s="413"/>
      <c r="F224" s="413"/>
    </row>
    <row r="225" spans="1:6" ht="12">
      <c r="A225" s="413"/>
      <c r="B225" s="491"/>
      <c r="C225" s="413"/>
      <c r="D225" s="413"/>
      <c r="E225" s="413"/>
      <c r="F225" s="413"/>
    </row>
    <row r="226" spans="1:6" ht="12">
      <c r="A226" s="413"/>
      <c r="B226" s="491"/>
      <c r="C226" s="413"/>
      <c r="D226" s="413"/>
      <c r="E226" s="413"/>
      <c r="F226" s="413"/>
    </row>
    <row r="227" spans="1:6" ht="12">
      <c r="A227" s="413"/>
      <c r="B227" s="491"/>
      <c r="C227" s="413"/>
      <c r="D227" s="413"/>
      <c r="E227" s="413"/>
      <c r="F227" s="413"/>
    </row>
    <row r="228" spans="1:6" ht="12">
      <c r="A228" s="413"/>
      <c r="B228" s="491"/>
      <c r="C228" s="413"/>
      <c r="D228" s="413"/>
      <c r="E228" s="413"/>
      <c r="F228" s="413"/>
    </row>
    <row r="229" spans="1:6" ht="12">
      <c r="A229" s="413"/>
      <c r="B229" s="491"/>
      <c r="C229" s="413"/>
      <c r="D229" s="413"/>
      <c r="E229" s="413"/>
      <c r="F229" s="413"/>
    </row>
    <row r="230" spans="1:6" ht="12">
      <c r="A230" s="413"/>
      <c r="B230" s="491"/>
      <c r="C230" s="413"/>
      <c r="D230" s="413"/>
      <c r="E230" s="413"/>
      <c r="F230" s="413"/>
    </row>
    <row r="231" spans="1:6" ht="12">
      <c r="A231" s="413"/>
      <c r="B231" s="491"/>
      <c r="C231" s="413"/>
      <c r="D231" s="413"/>
      <c r="E231" s="413"/>
      <c r="F231" s="413"/>
    </row>
    <row r="232" spans="1:6" ht="12">
      <c r="A232" s="413"/>
      <c r="B232" s="491"/>
      <c r="C232" s="413"/>
      <c r="D232" s="413"/>
      <c r="E232" s="413"/>
      <c r="F232" s="413"/>
    </row>
    <row r="233" spans="1:6" ht="12">
      <c r="A233" s="413"/>
      <c r="B233" s="491"/>
      <c r="C233" s="413"/>
      <c r="D233" s="413"/>
      <c r="E233" s="413"/>
      <c r="F233" s="413"/>
    </row>
    <row r="234" spans="1:6" ht="12">
      <c r="A234" s="413"/>
      <c r="B234" s="491"/>
      <c r="C234" s="413"/>
      <c r="D234" s="413"/>
      <c r="E234" s="413"/>
      <c r="F234" s="413"/>
    </row>
    <row r="235" spans="1:6" ht="12">
      <c r="A235" s="413"/>
      <c r="B235" s="491"/>
      <c r="C235" s="413"/>
      <c r="D235" s="413"/>
      <c r="E235" s="413"/>
      <c r="F235" s="413"/>
    </row>
    <row r="236" spans="1:6" ht="12">
      <c r="A236" s="413"/>
      <c r="B236" s="491"/>
      <c r="C236" s="413"/>
      <c r="D236" s="413"/>
      <c r="E236" s="413"/>
      <c r="F236" s="413"/>
    </row>
    <row r="237" spans="1:6" ht="12">
      <c r="A237" s="413"/>
      <c r="B237" s="491"/>
      <c r="C237" s="413"/>
      <c r="D237" s="413"/>
      <c r="E237" s="413"/>
      <c r="F237" s="413"/>
    </row>
    <row r="238" spans="1:6" ht="12">
      <c r="A238" s="413"/>
      <c r="B238" s="491"/>
      <c r="C238" s="413"/>
      <c r="D238" s="413"/>
      <c r="E238" s="413"/>
      <c r="F238" s="413"/>
    </row>
    <row r="239" spans="1:6" ht="12">
      <c r="A239" s="413"/>
      <c r="B239" s="491"/>
      <c r="C239" s="413"/>
      <c r="D239" s="413"/>
      <c r="E239" s="413"/>
      <c r="F239" s="413"/>
    </row>
    <row r="240" spans="1:6" ht="12">
      <c r="A240" s="413"/>
      <c r="B240" s="491"/>
      <c r="C240" s="413"/>
      <c r="D240" s="413"/>
      <c r="E240" s="413"/>
      <c r="F240" s="413"/>
    </row>
    <row r="241" spans="1:6" ht="12">
      <c r="A241" s="413"/>
      <c r="B241" s="491"/>
      <c r="C241" s="413"/>
      <c r="D241" s="413"/>
      <c r="E241" s="413"/>
      <c r="F241" s="413"/>
    </row>
    <row r="242" spans="1:6" ht="12">
      <c r="A242" s="413"/>
      <c r="B242" s="491"/>
      <c r="C242" s="413"/>
      <c r="D242" s="413"/>
      <c r="E242" s="413"/>
      <c r="F242" s="413"/>
    </row>
    <row r="243" spans="1:6" ht="12">
      <c r="A243" s="413"/>
      <c r="B243" s="491"/>
      <c r="C243" s="413"/>
      <c r="D243" s="413"/>
      <c r="E243" s="413"/>
      <c r="F243" s="413"/>
    </row>
    <row r="244" spans="1:6" ht="12">
      <c r="A244" s="413"/>
      <c r="B244" s="491"/>
      <c r="C244" s="413"/>
      <c r="D244" s="413"/>
      <c r="E244" s="413"/>
      <c r="F244" s="413"/>
    </row>
    <row r="245" spans="1:6" ht="12">
      <c r="A245" s="413"/>
      <c r="B245" s="491"/>
      <c r="C245" s="413"/>
      <c r="D245" s="413"/>
      <c r="E245" s="413"/>
      <c r="F245" s="413"/>
    </row>
    <row r="246" spans="1:6" ht="12">
      <c r="A246" s="413"/>
      <c r="B246" s="491"/>
      <c r="C246" s="413"/>
      <c r="D246" s="413"/>
      <c r="E246" s="413"/>
      <c r="F246" s="413"/>
    </row>
    <row r="247" spans="1:6" ht="12">
      <c r="A247" s="413"/>
      <c r="B247" s="491"/>
      <c r="C247" s="413"/>
      <c r="D247" s="413"/>
      <c r="E247" s="413"/>
      <c r="F247" s="413"/>
    </row>
    <row r="248" spans="1:6" ht="12">
      <c r="A248" s="413"/>
      <c r="B248" s="491"/>
      <c r="C248" s="413"/>
      <c r="D248" s="413"/>
      <c r="E248" s="413"/>
      <c r="F248" s="413"/>
    </row>
    <row r="249" spans="1:6" ht="12">
      <c r="A249" s="413"/>
      <c r="B249" s="491"/>
      <c r="C249" s="413"/>
      <c r="D249" s="413"/>
      <c r="E249" s="413"/>
      <c r="F249" s="413"/>
    </row>
    <row r="250" spans="1:6" ht="12">
      <c r="A250" s="413"/>
      <c r="B250" s="491"/>
      <c r="C250" s="413"/>
      <c r="D250" s="413"/>
      <c r="E250" s="413"/>
      <c r="F250" s="413"/>
    </row>
    <row r="251" spans="1:6" ht="12">
      <c r="A251" s="413"/>
      <c r="B251" s="491"/>
      <c r="C251" s="413"/>
      <c r="D251" s="413"/>
      <c r="E251" s="413"/>
      <c r="F251" s="413"/>
    </row>
    <row r="252" spans="1:6" ht="12">
      <c r="A252" s="413"/>
      <c r="B252" s="491"/>
      <c r="C252" s="413"/>
      <c r="D252" s="413"/>
      <c r="E252" s="413"/>
      <c r="F252" s="413"/>
    </row>
    <row r="253" spans="1:6" ht="12">
      <c r="A253" s="413"/>
      <c r="B253" s="491"/>
      <c r="C253" s="413"/>
      <c r="D253" s="413"/>
      <c r="E253" s="413"/>
      <c r="F253" s="413"/>
    </row>
    <row r="254" spans="1:6" ht="12">
      <c r="A254" s="413"/>
      <c r="B254" s="491"/>
      <c r="C254" s="413"/>
      <c r="D254" s="413"/>
      <c r="E254" s="413"/>
      <c r="F254" s="413"/>
    </row>
    <row r="255" spans="1:6" ht="12">
      <c r="A255" s="413"/>
      <c r="B255" s="491"/>
      <c r="C255" s="413"/>
      <c r="D255" s="413"/>
      <c r="E255" s="413"/>
      <c r="F255" s="413"/>
    </row>
    <row r="256" spans="1:6" ht="12">
      <c r="A256" s="413"/>
      <c r="B256" s="491"/>
      <c r="C256" s="413"/>
      <c r="D256" s="413"/>
      <c r="E256" s="413"/>
      <c r="F256" s="413"/>
    </row>
    <row r="257" spans="1:6" ht="12">
      <c r="A257" s="413"/>
      <c r="B257" s="491"/>
      <c r="C257" s="413"/>
      <c r="D257" s="413"/>
      <c r="E257" s="413"/>
      <c r="F257" s="413"/>
    </row>
    <row r="258" spans="1:6" ht="12">
      <c r="A258" s="413"/>
      <c r="B258" s="491"/>
      <c r="C258" s="413"/>
      <c r="D258" s="413"/>
      <c r="E258" s="413"/>
      <c r="F258" s="413"/>
    </row>
    <row r="259" spans="1:6" ht="12">
      <c r="A259" s="413"/>
      <c r="B259" s="491"/>
      <c r="C259" s="413"/>
      <c r="D259" s="413"/>
      <c r="E259" s="413"/>
      <c r="F259" s="413"/>
    </row>
    <row r="260" spans="1:6" ht="12">
      <c r="A260" s="413"/>
      <c r="B260" s="491"/>
      <c r="C260" s="413"/>
      <c r="D260" s="413"/>
      <c r="E260" s="413"/>
      <c r="F260" s="413"/>
    </row>
    <row r="261" spans="1:6" ht="12">
      <c r="A261" s="413"/>
      <c r="B261" s="491"/>
      <c r="C261" s="413"/>
      <c r="D261" s="413"/>
      <c r="E261" s="413"/>
      <c r="F261" s="413"/>
    </row>
    <row r="262" spans="1:6" ht="12">
      <c r="A262" s="413"/>
      <c r="B262" s="491"/>
      <c r="C262" s="413"/>
      <c r="D262" s="413"/>
      <c r="E262" s="413"/>
      <c r="F262" s="413"/>
    </row>
    <row r="263" spans="1:6" ht="12">
      <c r="A263" s="413"/>
      <c r="B263" s="491"/>
      <c r="C263" s="413"/>
      <c r="D263" s="413"/>
      <c r="E263" s="413"/>
      <c r="F263" s="413"/>
    </row>
    <row r="264" spans="1:6" ht="12">
      <c r="A264" s="413"/>
      <c r="B264" s="491"/>
      <c r="C264" s="413"/>
      <c r="D264" s="413"/>
      <c r="E264" s="413"/>
      <c r="F264" s="413"/>
    </row>
    <row r="265" spans="1:6" ht="12">
      <c r="A265" s="413"/>
      <c r="B265" s="491"/>
      <c r="C265" s="413"/>
      <c r="D265" s="413"/>
      <c r="E265" s="413"/>
      <c r="F265" s="413"/>
    </row>
    <row r="266" spans="1:6" ht="12">
      <c r="A266" s="413"/>
      <c r="B266" s="491"/>
      <c r="C266" s="413"/>
      <c r="D266" s="413"/>
      <c r="E266" s="413"/>
      <c r="F266" s="413"/>
    </row>
    <row r="267" spans="1:6" ht="12">
      <c r="A267" s="413"/>
      <c r="B267" s="491"/>
      <c r="C267" s="413"/>
      <c r="D267" s="413"/>
      <c r="E267" s="413"/>
      <c r="F267" s="413"/>
    </row>
    <row r="268" spans="1:6" ht="12">
      <c r="A268" s="413"/>
      <c r="B268" s="491"/>
      <c r="C268" s="413"/>
      <c r="D268" s="413"/>
      <c r="E268" s="413"/>
      <c r="F268" s="413"/>
    </row>
    <row r="269" spans="1:6" ht="12">
      <c r="A269" s="413"/>
      <c r="B269" s="491"/>
      <c r="C269" s="413"/>
      <c r="D269" s="413"/>
      <c r="E269" s="413"/>
      <c r="F269" s="413"/>
    </row>
    <row r="270" spans="1:6" ht="12">
      <c r="A270" s="413"/>
      <c r="B270" s="491"/>
      <c r="C270" s="413"/>
      <c r="D270" s="413"/>
      <c r="E270" s="413"/>
      <c r="F270" s="413"/>
    </row>
    <row r="271" spans="1:6" ht="12">
      <c r="A271" s="413"/>
      <c r="B271" s="491"/>
      <c r="C271" s="413"/>
      <c r="D271" s="413"/>
      <c r="E271" s="413"/>
      <c r="F271" s="413"/>
    </row>
    <row r="272" spans="1:6" ht="12">
      <c r="A272" s="413"/>
      <c r="B272" s="491"/>
      <c r="C272" s="413"/>
      <c r="D272" s="413"/>
      <c r="E272" s="413"/>
      <c r="F272" s="413"/>
    </row>
    <row r="273" spans="1:6" ht="12">
      <c r="A273" s="413"/>
      <c r="B273" s="491"/>
      <c r="C273" s="413"/>
      <c r="D273" s="413"/>
      <c r="E273" s="413"/>
      <c r="F273" s="413"/>
    </row>
    <row r="274" spans="1:6" ht="12">
      <c r="A274" s="413"/>
      <c r="B274" s="491"/>
      <c r="C274" s="413"/>
      <c r="D274" s="413"/>
      <c r="E274" s="413"/>
      <c r="F274" s="413"/>
    </row>
    <row r="275" spans="1:6" ht="12">
      <c r="A275" s="413"/>
      <c r="B275" s="491"/>
      <c r="C275" s="413"/>
      <c r="D275" s="413"/>
      <c r="E275" s="413"/>
      <c r="F275" s="413"/>
    </row>
    <row r="276" spans="1:6" ht="12">
      <c r="A276" s="413"/>
      <c r="B276" s="491"/>
      <c r="C276" s="413"/>
      <c r="D276" s="413"/>
      <c r="E276" s="413"/>
      <c r="F276" s="413"/>
    </row>
    <row r="277" spans="1:6" ht="12">
      <c r="A277" s="413"/>
      <c r="B277" s="491"/>
      <c r="C277" s="413"/>
      <c r="D277" s="413"/>
      <c r="E277" s="413"/>
      <c r="F277" s="413"/>
    </row>
    <row r="278" spans="1:6" ht="12">
      <c r="A278" s="413"/>
      <c r="B278" s="491"/>
      <c r="C278" s="413"/>
      <c r="D278" s="413"/>
      <c r="E278" s="413"/>
      <c r="F278" s="413"/>
    </row>
    <row r="279" spans="1:6" ht="12">
      <c r="A279" s="413"/>
      <c r="B279" s="491"/>
      <c r="C279" s="413"/>
      <c r="D279" s="413"/>
      <c r="E279" s="413"/>
      <c r="F279" s="413"/>
    </row>
    <row r="280" spans="1:6" ht="12">
      <c r="A280" s="413"/>
      <c r="B280" s="491"/>
      <c r="C280" s="413"/>
      <c r="D280" s="413"/>
      <c r="E280" s="413"/>
      <c r="F280" s="413"/>
    </row>
    <row r="281" spans="1:6" ht="12">
      <c r="A281" s="413"/>
      <c r="B281" s="491"/>
      <c r="C281" s="413"/>
      <c r="D281" s="413"/>
      <c r="E281" s="413"/>
      <c r="F281" s="413"/>
    </row>
    <row r="282" spans="1:6" ht="12">
      <c r="A282" s="413"/>
      <c r="B282" s="491"/>
      <c r="C282" s="413"/>
      <c r="D282" s="413"/>
      <c r="E282" s="413"/>
      <c r="F282" s="413"/>
    </row>
    <row r="283" spans="1:6" ht="12">
      <c r="A283" s="413"/>
      <c r="B283" s="491"/>
      <c r="C283" s="413"/>
      <c r="D283" s="413"/>
      <c r="E283" s="413"/>
      <c r="F283" s="413"/>
    </row>
    <row r="284" spans="1:6" ht="12">
      <c r="A284" s="413"/>
      <c r="B284" s="491"/>
      <c r="C284" s="413"/>
      <c r="D284" s="413"/>
      <c r="E284" s="413"/>
      <c r="F284" s="413"/>
    </row>
    <row r="285" spans="1:6" ht="12">
      <c r="A285" s="413"/>
      <c r="B285" s="491"/>
      <c r="C285" s="413"/>
      <c r="D285" s="413"/>
      <c r="E285" s="413"/>
      <c r="F285" s="413"/>
    </row>
    <row r="286" spans="1:6" ht="12">
      <c r="A286" s="413"/>
      <c r="B286" s="491"/>
      <c r="C286" s="413"/>
      <c r="D286" s="413"/>
      <c r="E286" s="413"/>
      <c r="F286" s="413"/>
    </row>
    <row r="287" spans="1:6" ht="12">
      <c r="A287" s="413"/>
      <c r="B287" s="491"/>
      <c r="C287" s="413"/>
      <c r="D287" s="413"/>
      <c r="E287" s="413"/>
      <c r="F287" s="413"/>
    </row>
    <row r="288" spans="1:6" ht="12">
      <c r="A288" s="413"/>
      <c r="B288" s="491"/>
      <c r="C288" s="413"/>
      <c r="D288" s="413"/>
      <c r="E288" s="413"/>
      <c r="F288" s="413"/>
    </row>
    <row r="289" spans="1:6" ht="12">
      <c r="A289" s="413"/>
      <c r="B289" s="491"/>
      <c r="C289" s="413"/>
      <c r="D289" s="413"/>
      <c r="E289" s="413"/>
      <c r="F289" s="413"/>
    </row>
    <row r="290" spans="1:6" ht="12">
      <c r="A290" s="413"/>
      <c r="B290" s="491"/>
      <c r="C290" s="413"/>
      <c r="D290" s="413"/>
      <c r="E290" s="413"/>
      <c r="F290" s="413"/>
    </row>
    <row r="291" spans="1:6" ht="12">
      <c r="A291" s="413"/>
      <c r="B291" s="491"/>
      <c r="C291" s="413"/>
      <c r="D291" s="413"/>
      <c r="E291" s="413"/>
      <c r="F291" s="413"/>
    </row>
    <row r="292" spans="1:6" ht="12">
      <c r="A292" s="413"/>
      <c r="B292" s="491"/>
      <c r="C292" s="413"/>
      <c r="D292" s="413"/>
      <c r="E292" s="413"/>
      <c r="F292" s="413"/>
    </row>
    <row r="293" spans="1:6" ht="12">
      <c r="A293" s="413"/>
      <c r="B293" s="491"/>
      <c r="C293" s="413"/>
      <c r="D293" s="413"/>
      <c r="E293" s="413"/>
      <c r="F293" s="413"/>
    </row>
    <row r="294" spans="1:6" ht="12">
      <c r="A294" s="413"/>
      <c r="B294" s="491"/>
      <c r="C294" s="413"/>
      <c r="D294" s="413"/>
      <c r="E294" s="413"/>
      <c r="F294" s="413"/>
    </row>
    <row r="295" spans="1:6" ht="12">
      <c r="A295" s="413"/>
      <c r="B295" s="491"/>
      <c r="C295" s="413"/>
      <c r="D295" s="413"/>
      <c r="E295" s="413"/>
      <c r="F295" s="413"/>
    </row>
    <row r="296" spans="1:6" ht="12">
      <c r="A296" s="413"/>
      <c r="B296" s="491"/>
      <c r="C296" s="413"/>
      <c r="D296" s="413"/>
      <c r="E296" s="413"/>
      <c r="F296" s="413"/>
    </row>
    <row r="297" spans="1:6" ht="12">
      <c r="A297" s="413"/>
      <c r="B297" s="491"/>
      <c r="C297" s="413"/>
      <c r="D297" s="413"/>
      <c r="E297" s="413"/>
      <c r="F297" s="413"/>
    </row>
    <row r="298" spans="1:6" ht="12">
      <c r="A298" s="413"/>
      <c r="B298" s="491"/>
      <c r="C298" s="413"/>
      <c r="D298" s="413"/>
      <c r="E298" s="413"/>
      <c r="F298" s="413"/>
    </row>
    <row r="299" spans="1:6" ht="12">
      <c r="A299" s="413"/>
      <c r="B299" s="491"/>
      <c r="C299" s="413"/>
      <c r="D299" s="413"/>
      <c r="E299" s="413"/>
      <c r="F299" s="413"/>
    </row>
    <row r="300" spans="1:6" ht="12">
      <c r="A300" s="413"/>
      <c r="B300" s="491"/>
      <c r="C300" s="413"/>
      <c r="D300" s="413"/>
      <c r="E300" s="413"/>
      <c r="F300" s="413"/>
    </row>
    <row r="301" spans="1:6" ht="12">
      <c r="A301" s="413"/>
      <c r="B301" s="491"/>
      <c r="C301" s="413"/>
      <c r="D301" s="413"/>
      <c r="E301" s="413"/>
      <c r="F301" s="413"/>
    </row>
    <row r="302" spans="1:6" ht="12">
      <c r="A302" s="413"/>
      <c r="B302" s="491"/>
      <c r="C302" s="413"/>
      <c r="D302" s="413"/>
      <c r="E302" s="413"/>
      <c r="F302" s="413"/>
    </row>
    <row r="303" spans="1:6" ht="12">
      <c r="A303" s="413"/>
      <c r="B303" s="491"/>
      <c r="C303" s="413"/>
      <c r="D303" s="413"/>
      <c r="E303" s="413"/>
      <c r="F303" s="413"/>
    </row>
    <row r="304" spans="1:6" ht="12">
      <c r="A304" s="413"/>
      <c r="B304" s="491"/>
      <c r="C304" s="413"/>
      <c r="D304" s="413"/>
      <c r="E304" s="413"/>
      <c r="F304" s="413"/>
    </row>
    <row r="305" spans="1:6" ht="12">
      <c r="A305" s="413"/>
      <c r="B305" s="491"/>
      <c r="C305" s="413"/>
      <c r="D305" s="413"/>
      <c r="E305" s="413"/>
      <c r="F305" s="413"/>
    </row>
    <row r="306" spans="1:6" ht="12">
      <c r="A306" s="413"/>
      <c r="B306" s="491"/>
      <c r="C306" s="413"/>
      <c r="D306" s="413"/>
      <c r="E306" s="413"/>
      <c r="F306" s="413"/>
    </row>
    <row r="307" spans="1:6" ht="12">
      <c r="A307" s="413"/>
      <c r="B307" s="491"/>
      <c r="C307" s="413"/>
      <c r="D307" s="413"/>
      <c r="E307" s="413"/>
      <c r="F307" s="413"/>
    </row>
    <row r="308" spans="1:6" ht="12">
      <c r="A308" s="413"/>
      <c r="B308" s="491"/>
      <c r="C308" s="413"/>
      <c r="D308" s="413"/>
      <c r="E308" s="413"/>
      <c r="F308" s="413"/>
    </row>
    <row r="309" spans="1:6" ht="12">
      <c r="A309" s="413"/>
      <c r="B309" s="491"/>
      <c r="C309" s="413"/>
      <c r="D309" s="413"/>
      <c r="E309" s="413"/>
      <c r="F309" s="413"/>
    </row>
    <row r="310" spans="1:6" ht="12">
      <c r="A310" s="413"/>
      <c r="B310" s="491"/>
      <c r="C310" s="413"/>
      <c r="D310" s="413"/>
      <c r="E310" s="413"/>
      <c r="F310" s="413"/>
    </row>
    <row r="311" spans="1:6" ht="12">
      <c r="A311" s="413"/>
      <c r="B311" s="491"/>
      <c r="C311" s="413"/>
      <c r="D311" s="413"/>
      <c r="E311" s="413"/>
      <c r="F311" s="413"/>
    </row>
    <row r="312" spans="1:6" ht="12">
      <c r="A312" s="413"/>
      <c r="B312" s="491"/>
      <c r="C312" s="413"/>
      <c r="D312" s="413"/>
      <c r="E312" s="413"/>
      <c r="F312" s="413"/>
    </row>
    <row r="313" spans="1:6" ht="12">
      <c r="A313" s="413"/>
      <c r="B313" s="491"/>
      <c r="C313" s="413"/>
      <c r="D313" s="413"/>
      <c r="E313" s="413"/>
      <c r="F313" s="413"/>
    </row>
    <row r="314" spans="1:6" ht="12">
      <c r="A314" s="413"/>
      <c r="B314" s="491"/>
      <c r="C314" s="413"/>
      <c r="D314" s="413"/>
      <c r="E314" s="413"/>
      <c r="F314" s="413"/>
    </row>
    <row r="315" spans="1:6" ht="12">
      <c r="A315" s="413"/>
      <c r="B315" s="491"/>
      <c r="C315" s="413"/>
      <c r="D315" s="413"/>
      <c r="E315" s="413"/>
      <c r="F315" s="413"/>
    </row>
    <row r="316" spans="1:6" ht="12">
      <c r="A316" s="413"/>
      <c r="B316" s="491"/>
      <c r="C316" s="413"/>
      <c r="D316" s="413"/>
      <c r="E316" s="413"/>
      <c r="F316" s="413"/>
    </row>
    <row r="317" spans="1:6" ht="12">
      <c r="A317" s="413"/>
      <c r="B317" s="491"/>
      <c r="C317" s="413"/>
      <c r="D317" s="413"/>
      <c r="E317" s="413"/>
      <c r="F317" s="413"/>
    </row>
    <row r="318" spans="1:6" ht="12">
      <c r="A318" s="413"/>
      <c r="B318" s="491"/>
      <c r="C318" s="413"/>
      <c r="D318" s="413"/>
      <c r="E318" s="413"/>
      <c r="F318" s="413"/>
    </row>
    <row r="319" spans="1:6" ht="12">
      <c r="A319" s="413"/>
      <c r="B319" s="491"/>
      <c r="C319" s="413"/>
      <c r="D319" s="413"/>
      <c r="E319" s="413"/>
      <c r="F319" s="413"/>
    </row>
    <row r="320" spans="1:6" ht="12">
      <c r="A320" s="413"/>
      <c r="B320" s="491"/>
      <c r="C320" s="413"/>
      <c r="D320" s="413"/>
      <c r="E320" s="413"/>
      <c r="F320" s="413"/>
    </row>
    <row r="321" spans="1:6" ht="12">
      <c r="A321" s="413"/>
      <c r="B321" s="491"/>
      <c r="C321" s="413"/>
      <c r="D321" s="413"/>
      <c r="E321" s="413"/>
      <c r="F321" s="413"/>
    </row>
    <row r="322" spans="1:6" ht="12">
      <c r="A322" s="413"/>
      <c r="B322" s="491"/>
      <c r="C322" s="413"/>
      <c r="D322" s="413"/>
      <c r="E322" s="413"/>
      <c r="F322" s="413"/>
    </row>
    <row r="323" spans="1:6" ht="12">
      <c r="A323" s="413"/>
      <c r="B323" s="491"/>
      <c r="C323" s="413"/>
      <c r="D323" s="413"/>
      <c r="E323" s="413"/>
      <c r="F323" s="413"/>
    </row>
    <row r="324" spans="1:6" ht="12">
      <c r="A324" s="413"/>
      <c r="B324" s="491"/>
      <c r="C324" s="413"/>
      <c r="D324" s="413"/>
      <c r="E324" s="413"/>
      <c r="F324" s="413"/>
    </row>
    <row r="325" spans="1:6" ht="12">
      <c r="A325" s="413"/>
      <c r="B325" s="491"/>
      <c r="C325" s="413"/>
      <c r="D325" s="413"/>
      <c r="E325" s="413"/>
      <c r="F325" s="413"/>
    </row>
    <row r="326" spans="1:6" ht="12">
      <c r="A326" s="413"/>
      <c r="B326" s="491"/>
      <c r="C326" s="413"/>
      <c r="D326" s="413"/>
      <c r="E326" s="413"/>
      <c r="F326" s="413"/>
    </row>
    <row r="327" spans="1:6" ht="12">
      <c r="A327" s="413"/>
      <c r="B327" s="491"/>
      <c r="C327" s="413"/>
      <c r="D327" s="413"/>
      <c r="E327" s="413"/>
      <c r="F327" s="413"/>
    </row>
    <row r="328" spans="1:6" ht="12">
      <c r="A328" s="413"/>
      <c r="B328" s="491"/>
      <c r="C328" s="413"/>
      <c r="D328" s="413"/>
      <c r="E328" s="413"/>
      <c r="F328" s="413"/>
    </row>
    <row r="329" spans="1:6" ht="12">
      <c r="A329" s="413"/>
      <c r="B329" s="491"/>
      <c r="C329" s="413"/>
      <c r="D329" s="413"/>
      <c r="E329" s="413"/>
      <c r="F329" s="413"/>
    </row>
    <row r="330" spans="1:6" ht="12">
      <c r="A330" s="413"/>
      <c r="B330" s="491"/>
      <c r="C330" s="413"/>
      <c r="D330" s="413"/>
      <c r="E330" s="413"/>
      <c r="F330" s="413"/>
    </row>
  </sheetData>
  <sheetProtection/>
  <mergeCells count="1">
    <mergeCell ref="A1:E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13:D16 C18:D19 C22:D22 C40:D43 C35:D38 C26:D33 C103:E105 C92:D96 F92:F96 C87:D90 F87:F90 C82:D85 F82:F85 C77:D80 F77:F80 C73:D75 F73:F75 F69 C69:D69 C58:D66 F58:F66 C54:D56 F54:F56">
      <formula1>0</formula1>
      <formula2>9999999999999990</formula2>
    </dataValidation>
  </dataValidations>
  <printOptions/>
  <pageMargins left="0.4724409448818898" right="0.15748031496062992" top="0.7480314960629921" bottom="0.7480314960629921" header="0.31496062992125984" footer="0.31496062992125984"/>
  <pageSetup horizontalDpi="600" verticalDpi="600" orientation="portrait" paperSize="9" scale="90" r:id="rId1"/>
  <headerFooter>
    <oddFooter>&amp;C&amp;A&amp;RСтр.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41F96D"/>
    <pageSetUpPr fitToPage="1"/>
  </sheetPr>
  <dimension ref="A1:L263"/>
  <sheetViews>
    <sheetView zoomScalePageLayoutView="0" workbookViewId="0" topLeftCell="A1">
      <selection activeCell="P11" sqref="P11"/>
    </sheetView>
  </sheetViews>
  <sheetFormatPr defaultColWidth="10.75390625" defaultRowHeight="12.75"/>
  <cols>
    <col min="1" max="1" width="42.875" style="365" customWidth="1"/>
    <col min="2" max="2" width="11.375" style="540" customWidth="1"/>
    <col min="3" max="3" width="12.875" style="365" customWidth="1"/>
    <col min="4" max="4" width="12.75390625" style="365" customWidth="1"/>
    <col min="5" max="5" width="12.875" style="365" customWidth="1"/>
    <col min="6" max="6" width="11.375" style="365" customWidth="1"/>
    <col min="7" max="7" width="12.375" style="365" customWidth="1"/>
    <col min="8" max="8" width="14.125" style="365" customWidth="1"/>
    <col min="9" max="9" width="14.00390625" style="365" customWidth="1"/>
    <col min="10" max="10" width="6.00390625" style="365" bestFit="1" customWidth="1"/>
    <col min="11" max="11" width="10.75390625" style="365" customWidth="1"/>
    <col min="12" max="12" width="13.625" style="365" customWidth="1"/>
    <col min="13" max="16384" width="10.75390625" style="365" customWidth="1"/>
  </cols>
  <sheetData>
    <row r="1" spans="1:9" ht="12">
      <c r="A1" s="492"/>
      <c r="B1" s="493"/>
      <c r="C1" s="494" t="s">
        <v>791</v>
      </c>
      <c r="D1" s="494"/>
      <c r="E1" s="494"/>
      <c r="F1" s="494"/>
      <c r="G1" s="494"/>
      <c r="H1" s="492"/>
      <c r="I1" s="492"/>
    </row>
    <row r="2" spans="1:9" ht="17.25" customHeight="1">
      <c r="A2" s="624" t="s">
        <v>519</v>
      </c>
      <c r="B2" s="622" t="str">
        <f>'справка № 1 СЧЕТОВОДЕН  БАЛАНС'!B3</f>
        <v>ГРУПА "АЛБЕНА ИНВЕСТ - ХОЛДИНГ"АД</v>
      </c>
      <c r="C2" s="494"/>
      <c r="D2" s="494"/>
      <c r="E2" s="494"/>
      <c r="F2" s="494"/>
      <c r="G2" s="494"/>
      <c r="H2" s="492"/>
      <c r="I2" s="492"/>
    </row>
    <row r="3" spans="1:9" ht="15" customHeight="1">
      <c r="A3" s="624" t="s">
        <v>521</v>
      </c>
      <c r="B3" s="627" t="str">
        <f>'справка № 1 СЧЕТОВОДЕН  БАЛАНС'!B4</f>
        <v>КОНСОЛИДИРАН</v>
      </c>
      <c r="C3" s="326"/>
      <c r="D3" s="326"/>
      <c r="E3" s="414"/>
      <c r="F3" s="414"/>
      <c r="G3" s="683" t="s">
        <v>511</v>
      </c>
      <c r="H3" s="683"/>
      <c r="I3" s="683"/>
    </row>
    <row r="4" spans="1:9" ht="16.5" customHeight="1">
      <c r="A4" s="625" t="s">
        <v>897</v>
      </c>
      <c r="B4" s="623" t="str">
        <f>'справка № 1 СЧЕТОВОДЕН  БАЛАНС'!B5</f>
        <v>31.03.2015 г.</v>
      </c>
      <c r="C4" s="626"/>
      <c r="D4" s="496"/>
      <c r="E4" s="496"/>
      <c r="F4" s="496"/>
      <c r="G4" s="165" t="s">
        <v>512</v>
      </c>
      <c r="H4" s="495"/>
      <c r="I4" s="495"/>
    </row>
    <row r="5" spans="1:9" ht="12">
      <c r="A5" s="348"/>
      <c r="B5" s="497"/>
      <c r="C5" s="346"/>
      <c r="D5" s="346"/>
      <c r="E5" s="346"/>
      <c r="F5" s="346"/>
      <c r="G5" s="346"/>
      <c r="H5" s="346"/>
      <c r="I5" s="348" t="s">
        <v>792</v>
      </c>
    </row>
    <row r="6" spans="1:9" s="503" customFormat="1" ht="12">
      <c r="A6" s="498" t="s">
        <v>454</v>
      </c>
      <c r="B6" s="499"/>
      <c r="C6" s="498" t="s">
        <v>793</v>
      </c>
      <c r="D6" s="500"/>
      <c r="E6" s="501"/>
      <c r="F6" s="502" t="s">
        <v>794</v>
      </c>
      <c r="G6" s="502"/>
      <c r="H6" s="502"/>
      <c r="I6" s="502"/>
    </row>
    <row r="7" spans="1:9" s="503" customFormat="1" ht="21.75" customHeight="1">
      <c r="A7" s="498"/>
      <c r="B7" s="504" t="s">
        <v>4</v>
      </c>
      <c r="C7" s="505" t="s">
        <v>795</v>
      </c>
      <c r="D7" s="505" t="s">
        <v>796</v>
      </c>
      <c r="E7" s="505" t="s">
        <v>797</v>
      </c>
      <c r="F7" s="501" t="s">
        <v>798</v>
      </c>
      <c r="G7" s="506" t="s">
        <v>799</v>
      </c>
      <c r="H7" s="506"/>
      <c r="I7" s="506" t="s">
        <v>800</v>
      </c>
    </row>
    <row r="8" spans="1:12" s="503" customFormat="1" ht="15.75" customHeight="1">
      <c r="A8" s="498"/>
      <c r="B8" s="507"/>
      <c r="C8" s="508"/>
      <c r="D8" s="508"/>
      <c r="E8" s="508"/>
      <c r="F8" s="501"/>
      <c r="G8" s="509" t="s">
        <v>540</v>
      </c>
      <c r="H8" s="509" t="s">
        <v>541</v>
      </c>
      <c r="I8" s="506"/>
      <c r="L8" s="599"/>
    </row>
    <row r="9" spans="1:9" s="513" customFormat="1" ht="12">
      <c r="A9" s="510" t="s">
        <v>10</v>
      </c>
      <c r="B9" s="511" t="s">
        <v>11</v>
      </c>
      <c r="C9" s="512">
        <v>1</v>
      </c>
      <c r="D9" s="512">
        <v>2</v>
      </c>
      <c r="E9" s="512">
        <v>3</v>
      </c>
      <c r="F9" s="510">
        <v>4</v>
      </c>
      <c r="G9" s="510">
        <v>5</v>
      </c>
      <c r="H9" s="510">
        <v>6</v>
      </c>
      <c r="I9" s="510">
        <v>7</v>
      </c>
    </row>
    <row r="10" spans="1:9" s="513" customFormat="1" ht="12">
      <c r="A10" s="514" t="s">
        <v>801</v>
      </c>
      <c r="B10" s="515"/>
      <c r="C10" s="510"/>
      <c r="D10" s="510"/>
      <c r="E10" s="510"/>
      <c r="F10" s="510"/>
      <c r="G10" s="510"/>
      <c r="H10" s="510"/>
      <c r="I10" s="510"/>
    </row>
    <row r="11" spans="1:11" s="513" customFormat="1" ht="12">
      <c r="A11" s="516" t="s">
        <v>802</v>
      </c>
      <c r="B11" s="517" t="s">
        <v>803</v>
      </c>
      <c r="C11" s="643">
        <f>879131+2500005+300000+89905+183602+40281+6706+50000+11672</f>
        <v>4061302</v>
      </c>
      <c r="D11" s="518"/>
      <c r="E11" s="518"/>
      <c r="F11" s="518">
        <v>57463</v>
      </c>
      <c r="G11" s="518"/>
      <c r="H11" s="518"/>
      <c r="I11" s="519">
        <f aca="true" t="shared" si="0" ref="I11:I16">F11+G11-H11</f>
        <v>57463</v>
      </c>
      <c r="K11" s="523"/>
    </row>
    <row r="12" spans="1:9" s="513" customFormat="1" ht="12">
      <c r="A12" s="516" t="s">
        <v>804</v>
      </c>
      <c r="B12" s="517" t="s">
        <v>805</v>
      </c>
      <c r="C12" s="518"/>
      <c r="D12" s="518"/>
      <c r="E12" s="518"/>
      <c r="F12" s="518"/>
      <c r="G12" s="518"/>
      <c r="H12" s="518"/>
      <c r="I12" s="519">
        <f t="shared" si="0"/>
        <v>0</v>
      </c>
    </row>
    <row r="13" spans="1:9" s="513" customFormat="1" ht="12">
      <c r="A13" s="516" t="s">
        <v>604</v>
      </c>
      <c r="B13" s="517" t="s">
        <v>806</v>
      </c>
      <c r="C13" s="520"/>
      <c r="D13" s="520"/>
      <c r="E13" s="520"/>
      <c r="F13" s="520"/>
      <c r="G13" s="520"/>
      <c r="H13" s="520"/>
      <c r="I13" s="519">
        <f t="shared" si="0"/>
        <v>0</v>
      </c>
    </row>
    <row r="14" spans="1:9" s="513" customFormat="1" ht="12">
      <c r="A14" s="516" t="s">
        <v>807</v>
      </c>
      <c r="B14" s="517" t="s">
        <v>808</v>
      </c>
      <c r="C14" s="518"/>
      <c r="D14" s="518"/>
      <c r="E14" s="518"/>
      <c r="F14" s="518">
        <v>171</v>
      </c>
      <c r="G14" s="518"/>
      <c r="H14" s="518"/>
      <c r="I14" s="519">
        <f t="shared" si="0"/>
        <v>171</v>
      </c>
    </row>
    <row r="15" spans="1:9" s="513" customFormat="1" ht="12">
      <c r="A15" s="516" t="s">
        <v>74</v>
      </c>
      <c r="B15" s="517" t="s">
        <v>809</v>
      </c>
      <c r="C15" s="518"/>
      <c r="D15" s="518"/>
      <c r="E15" s="518"/>
      <c r="F15" s="598"/>
      <c r="G15" s="598"/>
      <c r="H15" s="598"/>
      <c r="I15" s="519">
        <f t="shared" si="0"/>
        <v>0</v>
      </c>
    </row>
    <row r="16" spans="1:11" s="513" customFormat="1" ht="12">
      <c r="A16" s="521" t="s">
        <v>572</v>
      </c>
      <c r="B16" s="522" t="s">
        <v>810</v>
      </c>
      <c r="C16" s="641">
        <f aca="true" t="shared" si="1" ref="C16:H16">C11+C12+C14+C15</f>
        <v>4061302</v>
      </c>
      <c r="D16" s="641">
        <f t="shared" si="1"/>
        <v>0</v>
      </c>
      <c r="E16" s="641">
        <f t="shared" si="1"/>
        <v>0</v>
      </c>
      <c r="F16" s="642">
        <f t="shared" si="1"/>
        <v>57634</v>
      </c>
      <c r="G16" s="641">
        <f t="shared" si="1"/>
        <v>0</v>
      </c>
      <c r="H16" s="641">
        <f t="shared" si="1"/>
        <v>0</v>
      </c>
      <c r="I16" s="642">
        <f t="shared" si="0"/>
        <v>57634</v>
      </c>
      <c r="J16" s="523"/>
      <c r="K16" s="523"/>
    </row>
    <row r="17" spans="1:9" s="513" customFormat="1" ht="12">
      <c r="A17" s="514" t="s">
        <v>811</v>
      </c>
      <c r="B17" s="524"/>
      <c r="C17" s="519"/>
      <c r="D17" s="519"/>
      <c r="E17" s="519"/>
      <c r="F17" s="519"/>
      <c r="G17" s="519"/>
      <c r="H17" s="519"/>
      <c r="I17" s="519"/>
    </row>
    <row r="18" spans="1:11" s="513" customFormat="1" ht="12">
      <c r="A18" s="516" t="s">
        <v>802</v>
      </c>
      <c r="B18" s="517" t="s">
        <v>812</v>
      </c>
      <c r="C18" s="518">
        <v>1723</v>
      </c>
      <c r="D18" s="518"/>
      <c r="E18" s="518"/>
      <c r="F18" s="518">
        <v>102</v>
      </c>
      <c r="G18" s="518"/>
      <c r="H18" s="518"/>
      <c r="I18" s="519">
        <f aca="true" t="shared" si="2" ref="I18:I25">F18+G18-H18</f>
        <v>102</v>
      </c>
      <c r="J18" s="523"/>
      <c r="K18" s="523"/>
    </row>
    <row r="19" spans="1:11" s="513" customFormat="1" ht="12">
      <c r="A19" s="516" t="s">
        <v>813</v>
      </c>
      <c r="B19" s="517" t="s">
        <v>814</v>
      </c>
      <c r="C19" s="525"/>
      <c r="D19" s="525"/>
      <c r="E19" s="525"/>
      <c r="F19" s="525"/>
      <c r="G19" s="525"/>
      <c r="H19" s="525"/>
      <c r="I19" s="519">
        <f t="shared" si="2"/>
        <v>0</v>
      </c>
      <c r="J19" s="523"/>
      <c r="K19" s="523"/>
    </row>
    <row r="20" spans="1:11" s="513" customFormat="1" ht="12">
      <c r="A20" s="516" t="s">
        <v>815</v>
      </c>
      <c r="B20" s="517" t="s">
        <v>816</v>
      </c>
      <c r="C20" s="518"/>
      <c r="D20" s="518"/>
      <c r="E20" s="518"/>
      <c r="F20" s="518"/>
      <c r="G20" s="518"/>
      <c r="H20" s="518"/>
      <c r="I20" s="519">
        <f t="shared" si="2"/>
        <v>0</v>
      </c>
      <c r="J20" s="523"/>
      <c r="K20" s="523"/>
    </row>
    <row r="21" spans="1:11" s="513" customFormat="1" ht="12">
      <c r="A21" s="516" t="s">
        <v>817</v>
      </c>
      <c r="B21" s="517" t="s">
        <v>818</v>
      </c>
      <c r="C21" s="525"/>
      <c r="D21" s="525"/>
      <c r="E21" s="525"/>
      <c r="F21" s="526"/>
      <c r="G21" s="525"/>
      <c r="H21" s="525"/>
      <c r="I21" s="519">
        <f t="shared" si="2"/>
        <v>0</v>
      </c>
      <c r="J21" s="523"/>
      <c r="K21" s="523"/>
    </row>
    <row r="22" spans="1:11" s="513" customFormat="1" ht="12">
      <c r="A22" s="516" t="s">
        <v>819</v>
      </c>
      <c r="B22" s="517" t="s">
        <v>820</v>
      </c>
      <c r="C22" s="518"/>
      <c r="D22" s="518"/>
      <c r="E22" s="518"/>
      <c r="F22" s="518">
        <v>58</v>
      </c>
      <c r="G22" s="518"/>
      <c r="H22" s="518"/>
      <c r="I22" s="519">
        <f t="shared" si="2"/>
        <v>58</v>
      </c>
      <c r="J22" s="523"/>
      <c r="K22" s="523"/>
    </row>
    <row r="23" spans="1:11" s="513" customFormat="1" ht="12">
      <c r="A23" s="516" t="s">
        <v>821</v>
      </c>
      <c r="B23" s="517" t="s">
        <v>822</v>
      </c>
      <c r="C23" s="518"/>
      <c r="D23" s="518"/>
      <c r="E23" s="518"/>
      <c r="F23" s="518"/>
      <c r="G23" s="518"/>
      <c r="H23" s="518"/>
      <c r="I23" s="519">
        <f t="shared" si="2"/>
        <v>0</v>
      </c>
      <c r="J23" s="523"/>
      <c r="K23" s="523"/>
    </row>
    <row r="24" spans="1:11" s="513" customFormat="1" ht="12">
      <c r="A24" s="527" t="s">
        <v>823</v>
      </c>
      <c r="B24" s="528" t="s">
        <v>824</v>
      </c>
      <c r="C24" s="518"/>
      <c r="D24" s="518"/>
      <c r="E24" s="518"/>
      <c r="F24" s="518"/>
      <c r="G24" s="518"/>
      <c r="H24" s="518"/>
      <c r="I24" s="519">
        <f t="shared" si="2"/>
        <v>0</v>
      </c>
      <c r="J24" s="523"/>
      <c r="K24" s="523"/>
    </row>
    <row r="25" spans="1:11" s="513" customFormat="1" ht="12">
      <c r="A25" s="521" t="s">
        <v>825</v>
      </c>
      <c r="B25" s="522" t="s">
        <v>826</v>
      </c>
      <c r="C25" s="641">
        <f aca="true" t="shared" si="3" ref="C25:H25">SUM(C18:C24)</f>
        <v>1723</v>
      </c>
      <c r="D25" s="641">
        <f t="shared" si="3"/>
        <v>0</v>
      </c>
      <c r="E25" s="641">
        <f t="shared" si="3"/>
        <v>0</v>
      </c>
      <c r="F25" s="641">
        <f t="shared" si="3"/>
        <v>160</v>
      </c>
      <c r="G25" s="641">
        <f t="shared" si="3"/>
        <v>0</v>
      </c>
      <c r="H25" s="641">
        <f t="shared" si="3"/>
        <v>0</v>
      </c>
      <c r="I25" s="642">
        <f t="shared" si="2"/>
        <v>160</v>
      </c>
      <c r="J25" s="523"/>
      <c r="K25" s="523"/>
    </row>
    <row r="26" spans="1:11" s="513" customFormat="1" ht="12">
      <c r="A26" s="529"/>
      <c r="B26" s="530"/>
      <c r="C26" s="531"/>
      <c r="D26" s="532"/>
      <c r="E26" s="532"/>
      <c r="F26" s="532"/>
      <c r="G26" s="532"/>
      <c r="H26" s="532"/>
      <c r="I26" s="532"/>
      <c r="J26" s="523"/>
      <c r="K26" s="523"/>
    </row>
    <row r="27" spans="1:9" s="513" customFormat="1" ht="12">
      <c r="A27" s="533" t="s">
        <v>827</v>
      </c>
      <c r="B27" s="533"/>
      <c r="C27" s="533"/>
      <c r="D27" s="534"/>
      <c r="E27" s="534"/>
      <c r="F27" s="534"/>
      <c r="G27" s="534"/>
      <c r="H27" s="534"/>
      <c r="I27" s="534"/>
    </row>
    <row r="28" spans="1:9" s="513" customFormat="1" ht="12">
      <c r="A28" s="492"/>
      <c r="B28" s="493"/>
      <c r="C28" s="492"/>
      <c r="D28" s="535"/>
      <c r="E28" s="535"/>
      <c r="F28" s="535"/>
      <c r="G28" s="535"/>
      <c r="H28" s="535"/>
      <c r="I28" s="535"/>
    </row>
    <row r="29" spans="1:10" s="513" customFormat="1" ht="15" customHeight="1">
      <c r="A29" s="536" t="str">
        <f>'справка № 1 СЧЕТОВОДЕН  БАЛАНС'!A97</f>
        <v>Дата на съставяне: 25.05.2015г.</v>
      </c>
      <c r="B29" s="680"/>
      <c r="C29" s="680"/>
      <c r="D29" s="537" t="s">
        <v>828</v>
      </c>
      <c r="E29" s="681"/>
      <c r="F29" s="681"/>
      <c r="G29" s="681"/>
      <c r="H29" s="537" t="s">
        <v>516</v>
      </c>
      <c r="I29" s="682"/>
      <c r="J29" s="682"/>
    </row>
    <row r="30" spans="1:9" s="513" customFormat="1" ht="12">
      <c r="A30" s="409"/>
      <c r="B30" s="538"/>
      <c r="C30" s="409"/>
      <c r="D30" s="539" t="s">
        <v>517</v>
      </c>
      <c r="E30" s="204"/>
      <c r="F30" s="416"/>
      <c r="G30" s="416"/>
      <c r="H30" s="204" t="s">
        <v>518</v>
      </c>
      <c r="I30" s="204"/>
    </row>
    <row r="31" spans="1:9" s="513" customFormat="1" ht="12">
      <c r="A31" s="409"/>
      <c r="B31" s="538"/>
      <c r="C31" s="409"/>
      <c r="D31" s="416"/>
      <c r="E31" s="416"/>
      <c r="F31" s="416"/>
      <c r="G31" s="416"/>
      <c r="H31" s="204"/>
      <c r="I31" s="234"/>
    </row>
    <row r="32" spans="1:9" s="513" customFormat="1" ht="12">
      <c r="A32" s="365"/>
      <c r="B32" s="540"/>
      <c r="C32" s="365"/>
      <c r="D32" s="541"/>
      <c r="E32" s="541"/>
      <c r="F32" s="541"/>
      <c r="G32" s="541"/>
      <c r="H32" s="541"/>
      <c r="I32" s="541"/>
    </row>
    <row r="33" spans="1:9" s="513" customFormat="1" ht="12">
      <c r="A33" s="365"/>
      <c r="B33" s="540"/>
      <c r="C33" s="365"/>
      <c r="D33" s="541"/>
      <c r="E33" s="541"/>
      <c r="F33" s="541"/>
      <c r="G33" s="541"/>
      <c r="H33" s="541"/>
      <c r="I33" s="541"/>
    </row>
    <row r="34" spans="1:9" s="513" customFormat="1" ht="12">
      <c r="A34" s="365"/>
      <c r="B34" s="540"/>
      <c r="C34" s="365"/>
      <c r="D34" s="541"/>
      <c r="E34" s="541"/>
      <c r="F34" s="541"/>
      <c r="G34" s="541"/>
      <c r="H34" s="541"/>
      <c r="I34" s="541"/>
    </row>
    <row r="35" spans="1:9" s="513" customFormat="1" ht="12">
      <c r="A35" s="365"/>
      <c r="B35" s="540"/>
      <c r="C35" s="365"/>
      <c r="D35" s="541"/>
      <c r="E35" s="541"/>
      <c r="F35" s="541"/>
      <c r="G35" s="541"/>
      <c r="H35" s="541"/>
      <c r="I35" s="541"/>
    </row>
    <row r="36" spans="1:9" s="513" customFormat="1" ht="12">
      <c r="A36" s="365"/>
      <c r="B36" s="540"/>
      <c r="C36" s="365"/>
      <c r="D36" s="541"/>
      <c r="E36" s="541"/>
      <c r="F36" s="541"/>
      <c r="G36" s="541"/>
      <c r="H36" s="541"/>
      <c r="I36" s="541"/>
    </row>
    <row r="37" spans="1:9" s="513" customFormat="1" ht="12">
      <c r="A37" s="365"/>
      <c r="B37" s="540"/>
      <c r="C37" s="365"/>
      <c r="D37" s="541"/>
      <c r="E37" s="541"/>
      <c r="F37" s="541"/>
      <c r="G37" s="541"/>
      <c r="H37" s="541"/>
      <c r="I37" s="541"/>
    </row>
    <row r="38" spans="1:9" s="513" customFormat="1" ht="12">
      <c r="A38" s="365"/>
      <c r="B38" s="540"/>
      <c r="C38" s="365"/>
      <c r="D38" s="541"/>
      <c r="E38" s="541"/>
      <c r="F38" s="541"/>
      <c r="G38" s="541"/>
      <c r="H38" s="541"/>
      <c r="I38" s="541"/>
    </row>
    <row r="39" spans="1:9" s="513" customFormat="1" ht="12">
      <c r="A39" s="365"/>
      <c r="B39" s="540"/>
      <c r="C39" s="365"/>
      <c r="D39" s="541"/>
      <c r="E39" s="541"/>
      <c r="F39" s="541"/>
      <c r="G39" s="541"/>
      <c r="H39" s="541"/>
      <c r="I39" s="541"/>
    </row>
    <row r="40" spans="1:9" s="513" customFormat="1" ht="12">
      <c r="A40" s="365"/>
      <c r="B40" s="540"/>
      <c r="C40" s="365"/>
      <c r="D40" s="541"/>
      <c r="E40" s="541"/>
      <c r="F40" s="541"/>
      <c r="G40" s="541"/>
      <c r="H40" s="541"/>
      <c r="I40" s="541"/>
    </row>
    <row r="41" spans="1:9" s="513" customFormat="1" ht="12">
      <c r="A41" s="365"/>
      <c r="B41" s="540"/>
      <c r="C41" s="365"/>
      <c r="D41" s="541"/>
      <c r="E41" s="541"/>
      <c r="F41" s="541"/>
      <c r="G41" s="541"/>
      <c r="H41" s="541"/>
      <c r="I41" s="541"/>
    </row>
    <row r="42" spans="1:9" s="513" customFormat="1" ht="12">
      <c r="A42" s="365"/>
      <c r="B42" s="540"/>
      <c r="C42" s="365"/>
      <c r="D42" s="541"/>
      <c r="E42" s="541"/>
      <c r="F42" s="541"/>
      <c r="G42" s="541"/>
      <c r="H42" s="541"/>
      <c r="I42" s="541"/>
    </row>
    <row r="43" spans="1:9" s="513" customFormat="1" ht="12">
      <c r="A43" s="365"/>
      <c r="B43" s="540"/>
      <c r="C43" s="365"/>
      <c r="D43" s="541"/>
      <c r="E43" s="541"/>
      <c r="F43" s="541"/>
      <c r="G43" s="541"/>
      <c r="H43" s="541"/>
      <c r="I43" s="541"/>
    </row>
    <row r="44" spans="1:9" s="513" customFormat="1" ht="12">
      <c r="A44" s="365"/>
      <c r="B44" s="540"/>
      <c r="C44" s="365"/>
      <c r="D44" s="541"/>
      <c r="E44" s="541"/>
      <c r="F44" s="541"/>
      <c r="G44" s="541"/>
      <c r="H44" s="541"/>
      <c r="I44" s="541"/>
    </row>
    <row r="45" spans="1:9" s="513" customFormat="1" ht="12">
      <c r="A45" s="365"/>
      <c r="B45" s="540"/>
      <c r="C45" s="365"/>
      <c r="D45" s="541"/>
      <c r="E45" s="541"/>
      <c r="F45" s="541"/>
      <c r="G45" s="541"/>
      <c r="H45" s="541"/>
      <c r="I45" s="541"/>
    </row>
    <row r="46" spans="1:9" s="513" customFormat="1" ht="12">
      <c r="A46" s="365"/>
      <c r="B46" s="540"/>
      <c r="C46" s="365"/>
      <c r="D46" s="541"/>
      <c r="E46" s="541"/>
      <c r="F46" s="541"/>
      <c r="G46" s="541"/>
      <c r="H46" s="541"/>
      <c r="I46" s="541"/>
    </row>
    <row r="47" spans="1:9" s="513" customFormat="1" ht="12">
      <c r="A47" s="365"/>
      <c r="B47" s="540"/>
      <c r="C47" s="365"/>
      <c r="D47" s="541"/>
      <c r="E47" s="541"/>
      <c r="F47" s="541"/>
      <c r="G47" s="541"/>
      <c r="H47" s="541"/>
      <c r="I47" s="541"/>
    </row>
    <row r="48" spans="1:9" s="513" customFormat="1" ht="12">
      <c r="A48" s="365"/>
      <c r="B48" s="540"/>
      <c r="C48" s="365"/>
      <c r="D48" s="541"/>
      <c r="E48" s="541"/>
      <c r="F48" s="541"/>
      <c r="G48" s="541"/>
      <c r="H48" s="541"/>
      <c r="I48" s="541"/>
    </row>
    <row r="49" spans="1:9" s="513" customFormat="1" ht="12">
      <c r="A49" s="365"/>
      <c r="B49" s="540"/>
      <c r="C49" s="365"/>
      <c r="D49" s="541"/>
      <c r="E49" s="541"/>
      <c r="F49" s="541"/>
      <c r="G49" s="541"/>
      <c r="H49" s="541"/>
      <c r="I49" s="541"/>
    </row>
    <row r="50" spans="1:9" s="513" customFormat="1" ht="12">
      <c r="A50" s="365"/>
      <c r="B50" s="540"/>
      <c r="C50" s="365"/>
      <c r="D50" s="541"/>
      <c r="E50" s="541"/>
      <c r="F50" s="541"/>
      <c r="G50" s="541"/>
      <c r="H50" s="541"/>
      <c r="I50" s="541"/>
    </row>
    <row r="51" spans="1:9" s="513" customFormat="1" ht="12">
      <c r="A51" s="365"/>
      <c r="B51" s="540"/>
      <c r="C51" s="365"/>
      <c r="D51" s="541"/>
      <c r="E51" s="541"/>
      <c r="F51" s="541"/>
      <c r="G51" s="541"/>
      <c r="H51" s="541"/>
      <c r="I51" s="541"/>
    </row>
    <row r="52" spans="1:9" s="513" customFormat="1" ht="12">
      <c r="A52" s="365"/>
      <c r="B52" s="540"/>
      <c r="C52" s="365"/>
      <c r="D52" s="541"/>
      <c r="E52" s="541"/>
      <c r="F52" s="541"/>
      <c r="G52" s="541"/>
      <c r="H52" s="541"/>
      <c r="I52" s="541"/>
    </row>
    <row r="53" spans="1:9" s="513" customFormat="1" ht="12">
      <c r="A53" s="365"/>
      <c r="B53" s="540"/>
      <c r="C53" s="365"/>
      <c r="D53" s="541"/>
      <c r="E53" s="541"/>
      <c r="F53" s="541"/>
      <c r="G53" s="541"/>
      <c r="H53" s="541"/>
      <c r="I53" s="541"/>
    </row>
    <row r="54" spans="1:9" s="513" customFormat="1" ht="12">
      <c r="A54" s="365"/>
      <c r="B54" s="540"/>
      <c r="C54" s="365"/>
      <c r="D54" s="541"/>
      <c r="E54" s="541"/>
      <c r="F54" s="541"/>
      <c r="G54" s="541"/>
      <c r="H54" s="541"/>
      <c r="I54" s="541"/>
    </row>
    <row r="55" spans="1:9" s="513" customFormat="1" ht="12">
      <c r="A55" s="365"/>
      <c r="B55" s="540"/>
      <c r="C55" s="365"/>
      <c r="D55" s="541"/>
      <c r="E55" s="541"/>
      <c r="F55" s="541"/>
      <c r="G55" s="541"/>
      <c r="H55" s="541"/>
      <c r="I55" s="541"/>
    </row>
    <row r="56" spans="1:9" s="513" customFormat="1" ht="12">
      <c r="A56" s="365"/>
      <c r="B56" s="540"/>
      <c r="C56" s="365"/>
      <c r="D56" s="541"/>
      <c r="E56" s="541"/>
      <c r="F56" s="541"/>
      <c r="G56" s="541"/>
      <c r="H56" s="541"/>
      <c r="I56" s="541"/>
    </row>
    <row r="57" spans="1:9" s="513" customFormat="1" ht="12">
      <c r="A57" s="365"/>
      <c r="B57" s="540"/>
      <c r="C57" s="365"/>
      <c r="D57" s="541"/>
      <c r="E57" s="541"/>
      <c r="F57" s="541"/>
      <c r="G57" s="541"/>
      <c r="H57" s="541"/>
      <c r="I57" s="541"/>
    </row>
    <row r="58" spans="1:9" s="513" customFormat="1" ht="12">
      <c r="A58" s="365"/>
      <c r="B58" s="540"/>
      <c r="C58" s="365"/>
      <c r="D58" s="541"/>
      <c r="E58" s="541"/>
      <c r="F58" s="541"/>
      <c r="G58" s="541"/>
      <c r="H58" s="541"/>
      <c r="I58" s="541"/>
    </row>
    <row r="59" spans="1:9" s="513" customFormat="1" ht="12">
      <c r="A59" s="365"/>
      <c r="B59" s="540"/>
      <c r="C59" s="365"/>
      <c r="D59" s="541"/>
      <c r="E59" s="541"/>
      <c r="F59" s="541"/>
      <c r="G59" s="541"/>
      <c r="H59" s="541"/>
      <c r="I59" s="541"/>
    </row>
    <row r="60" spans="1:9" s="513" customFormat="1" ht="12">
      <c r="A60" s="365"/>
      <c r="B60" s="540"/>
      <c r="C60" s="365"/>
      <c r="D60" s="541"/>
      <c r="E60" s="541"/>
      <c r="F60" s="541"/>
      <c r="G60" s="541"/>
      <c r="H60" s="541"/>
      <c r="I60" s="541"/>
    </row>
    <row r="61" spans="1:9" s="513" customFormat="1" ht="12">
      <c r="A61" s="365"/>
      <c r="B61" s="540"/>
      <c r="C61" s="365"/>
      <c r="D61" s="541"/>
      <c r="E61" s="541"/>
      <c r="F61" s="541"/>
      <c r="G61" s="541"/>
      <c r="H61" s="541"/>
      <c r="I61" s="541"/>
    </row>
    <row r="62" spans="1:9" s="513" customFormat="1" ht="12">
      <c r="A62" s="365"/>
      <c r="B62" s="540"/>
      <c r="C62" s="365"/>
      <c r="D62" s="541"/>
      <c r="E62" s="541"/>
      <c r="F62" s="541"/>
      <c r="G62" s="541"/>
      <c r="H62" s="541"/>
      <c r="I62" s="541"/>
    </row>
    <row r="63" spans="1:9" s="513" customFormat="1" ht="12">
      <c r="A63" s="365"/>
      <c r="B63" s="540"/>
      <c r="C63" s="365"/>
      <c r="D63" s="541"/>
      <c r="E63" s="541"/>
      <c r="F63" s="541"/>
      <c r="G63" s="541"/>
      <c r="H63" s="541"/>
      <c r="I63" s="541"/>
    </row>
    <row r="64" spans="1:9" s="513" customFormat="1" ht="12">
      <c r="A64" s="365"/>
      <c r="B64" s="540"/>
      <c r="C64" s="365"/>
      <c r="D64" s="541"/>
      <c r="E64" s="541"/>
      <c r="F64" s="541"/>
      <c r="G64" s="541"/>
      <c r="H64" s="541"/>
      <c r="I64" s="541"/>
    </row>
    <row r="65" spans="1:9" s="513" customFormat="1" ht="12">
      <c r="A65" s="365"/>
      <c r="B65" s="540"/>
      <c r="C65" s="365"/>
      <c r="D65" s="541"/>
      <c r="E65" s="541"/>
      <c r="F65" s="541"/>
      <c r="G65" s="541"/>
      <c r="H65" s="541"/>
      <c r="I65" s="541"/>
    </row>
    <row r="66" spans="1:9" s="513" customFormat="1" ht="12">
      <c r="A66" s="365"/>
      <c r="B66" s="540"/>
      <c r="C66" s="365"/>
      <c r="D66" s="541"/>
      <c r="E66" s="541"/>
      <c r="F66" s="541"/>
      <c r="G66" s="541"/>
      <c r="H66" s="541"/>
      <c r="I66" s="541"/>
    </row>
    <row r="67" spans="1:9" s="513" customFormat="1" ht="12">
      <c r="A67" s="365"/>
      <c r="B67" s="540"/>
      <c r="C67" s="365"/>
      <c r="D67" s="541"/>
      <c r="E67" s="541"/>
      <c r="F67" s="541"/>
      <c r="G67" s="541"/>
      <c r="H67" s="541"/>
      <c r="I67" s="541"/>
    </row>
    <row r="68" spans="1:9" s="513" customFormat="1" ht="12">
      <c r="A68" s="365"/>
      <c r="B68" s="540"/>
      <c r="C68" s="365"/>
      <c r="D68" s="541"/>
      <c r="E68" s="541"/>
      <c r="F68" s="541"/>
      <c r="G68" s="541"/>
      <c r="H68" s="541"/>
      <c r="I68" s="541"/>
    </row>
    <row r="69" spans="1:9" s="513" customFormat="1" ht="12">
      <c r="A69" s="365"/>
      <c r="B69" s="540"/>
      <c r="C69" s="365"/>
      <c r="D69" s="541"/>
      <c r="E69" s="541"/>
      <c r="F69" s="541"/>
      <c r="G69" s="541"/>
      <c r="H69" s="541"/>
      <c r="I69" s="541"/>
    </row>
    <row r="70" spans="1:9" s="513" customFormat="1" ht="12">
      <c r="A70" s="365"/>
      <c r="B70" s="540"/>
      <c r="C70" s="365"/>
      <c r="D70" s="541"/>
      <c r="E70" s="541"/>
      <c r="F70" s="541"/>
      <c r="G70" s="541"/>
      <c r="H70" s="541"/>
      <c r="I70" s="541"/>
    </row>
    <row r="71" spans="1:9" s="513" customFormat="1" ht="12">
      <c r="A71" s="365"/>
      <c r="B71" s="540"/>
      <c r="C71" s="365"/>
      <c r="D71" s="541"/>
      <c r="E71" s="541"/>
      <c r="F71" s="541"/>
      <c r="G71" s="541"/>
      <c r="H71" s="541"/>
      <c r="I71" s="541"/>
    </row>
    <row r="72" spans="1:9" s="513" customFormat="1" ht="12">
      <c r="A72" s="365"/>
      <c r="B72" s="540"/>
      <c r="C72" s="365"/>
      <c r="D72" s="541"/>
      <c r="E72" s="541"/>
      <c r="F72" s="541"/>
      <c r="G72" s="541"/>
      <c r="H72" s="541"/>
      <c r="I72" s="541"/>
    </row>
    <row r="73" spans="1:9" s="513" customFormat="1" ht="12">
      <c r="A73" s="365"/>
      <c r="B73" s="540"/>
      <c r="C73" s="365"/>
      <c r="D73" s="541"/>
      <c r="E73" s="541"/>
      <c r="F73" s="541"/>
      <c r="G73" s="541"/>
      <c r="H73" s="541"/>
      <c r="I73" s="541"/>
    </row>
    <row r="74" spans="1:9" s="513" customFormat="1" ht="12">
      <c r="A74" s="365"/>
      <c r="B74" s="540"/>
      <c r="C74" s="365"/>
      <c r="D74" s="541"/>
      <c r="E74" s="541"/>
      <c r="F74" s="541"/>
      <c r="G74" s="541"/>
      <c r="H74" s="541"/>
      <c r="I74" s="541"/>
    </row>
    <row r="75" spans="1:9" s="513" customFormat="1" ht="12">
      <c r="A75" s="365"/>
      <c r="B75" s="540"/>
      <c r="C75" s="365"/>
      <c r="D75" s="541"/>
      <c r="E75" s="541"/>
      <c r="F75" s="541"/>
      <c r="G75" s="541"/>
      <c r="H75" s="541"/>
      <c r="I75" s="541"/>
    </row>
    <row r="76" spans="1:9" s="513" customFormat="1" ht="12">
      <c r="A76" s="365"/>
      <c r="B76" s="540"/>
      <c r="C76" s="365"/>
      <c r="D76" s="541"/>
      <c r="E76" s="541"/>
      <c r="F76" s="541"/>
      <c r="G76" s="541"/>
      <c r="H76" s="541"/>
      <c r="I76" s="541"/>
    </row>
    <row r="77" spans="1:9" s="513" customFormat="1" ht="12">
      <c r="A77" s="365"/>
      <c r="B77" s="540"/>
      <c r="C77" s="365"/>
      <c r="D77" s="541"/>
      <c r="E77" s="541"/>
      <c r="F77" s="541"/>
      <c r="G77" s="541"/>
      <c r="H77" s="541"/>
      <c r="I77" s="541"/>
    </row>
    <row r="78" spans="1:9" s="513" customFormat="1" ht="12">
      <c r="A78" s="365"/>
      <c r="B78" s="540"/>
      <c r="C78" s="365"/>
      <c r="D78" s="541"/>
      <c r="E78" s="541"/>
      <c r="F78" s="541"/>
      <c r="G78" s="541"/>
      <c r="H78" s="541"/>
      <c r="I78" s="541"/>
    </row>
    <row r="79" spans="1:9" s="513" customFormat="1" ht="12">
      <c r="A79" s="365"/>
      <c r="B79" s="540"/>
      <c r="C79" s="365"/>
      <c r="D79" s="541"/>
      <c r="E79" s="541"/>
      <c r="F79" s="541"/>
      <c r="G79" s="541"/>
      <c r="H79" s="541"/>
      <c r="I79" s="541"/>
    </row>
    <row r="80" spans="1:9" s="513" customFormat="1" ht="12">
      <c r="A80" s="365"/>
      <c r="B80" s="540"/>
      <c r="C80" s="365"/>
      <c r="D80" s="541"/>
      <c r="E80" s="541"/>
      <c r="F80" s="541"/>
      <c r="G80" s="541"/>
      <c r="H80" s="541"/>
      <c r="I80" s="541"/>
    </row>
    <row r="81" spans="1:9" s="513" customFormat="1" ht="12">
      <c r="A81" s="365"/>
      <c r="B81" s="540"/>
      <c r="C81" s="365"/>
      <c r="D81" s="541"/>
      <c r="E81" s="541"/>
      <c r="F81" s="541"/>
      <c r="G81" s="541"/>
      <c r="H81" s="541"/>
      <c r="I81" s="541"/>
    </row>
    <row r="82" spans="1:9" s="513" customFormat="1" ht="12">
      <c r="A82" s="365"/>
      <c r="B82" s="540"/>
      <c r="C82" s="365"/>
      <c r="D82" s="541"/>
      <c r="E82" s="541"/>
      <c r="F82" s="541"/>
      <c r="G82" s="541"/>
      <c r="H82" s="541"/>
      <c r="I82" s="541"/>
    </row>
    <row r="83" spans="1:9" s="513" customFormat="1" ht="12">
      <c r="A83" s="365"/>
      <c r="B83" s="540"/>
      <c r="C83" s="365"/>
      <c r="D83" s="541"/>
      <c r="E83" s="541"/>
      <c r="F83" s="541"/>
      <c r="G83" s="541"/>
      <c r="H83" s="541"/>
      <c r="I83" s="541"/>
    </row>
    <row r="84" spans="1:9" s="513" customFormat="1" ht="12">
      <c r="A84" s="365"/>
      <c r="B84" s="540"/>
      <c r="C84" s="365"/>
      <c r="D84" s="541"/>
      <c r="E84" s="541"/>
      <c r="F84" s="541"/>
      <c r="G84" s="541"/>
      <c r="H84" s="541"/>
      <c r="I84" s="541"/>
    </row>
    <row r="85" spans="1:9" s="513" customFormat="1" ht="12">
      <c r="A85" s="365"/>
      <c r="B85" s="540"/>
      <c r="C85" s="365"/>
      <c r="D85" s="541"/>
      <c r="E85" s="541"/>
      <c r="F85" s="541"/>
      <c r="G85" s="541"/>
      <c r="H85" s="541"/>
      <c r="I85" s="541"/>
    </row>
    <row r="86" spans="1:9" s="513" customFormat="1" ht="12">
      <c r="A86" s="365"/>
      <c r="B86" s="540"/>
      <c r="C86" s="365"/>
      <c r="D86" s="541"/>
      <c r="E86" s="541"/>
      <c r="F86" s="541"/>
      <c r="G86" s="541"/>
      <c r="H86" s="541"/>
      <c r="I86" s="541"/>
    </row>
    <row r="87" spans="1:9" s="513" customFormat="1" ht="12">
      <c r="A87" s="365"/>
      <c r="B87" s="540"/>
      <c r="C87" s="365"/>
      <c r="D87" s="541"/>
      <c r="E87" s="541"/>
      <c r="F87" s="541"/>
      <c r="G87" s="541"/>
      <c r="H87" s="541"/>
      <c r="I87" s="541"/>
    </row>
    <row r="88" spans="1:9" s="513" customFormat="1" ht="12">
      <c r="A88" s="365"/>
      <c r="B88" s="540"/>
      <c r="C88" s="365"/>
      <c r="D88" s="541"/>
      <c r="E88" s="541"/>
      <c r="F88" s="541"/>
      <c r="G88" s="541"/>
      <c r="H88" s="541"/>
      <c r="I88" s="541"/>
    </row>
    <row r="89" spans="1:9" s="513" customFormat="1" ht="12">
      <c r="A89" s="365"/>
      <c r="B89" s="540"/>
      <c r="C89" s="365"/>
      <c r="D89" s="541"/>
      <c r="E89" s="541"/>
      <c r="F89" s="541"/>
      <c r="G89" s="541"/>
      <c r="H89" s="541"/>
      <c r="I89" s="541"/>
    </row>
    <row r="90" spans="1:9" s="513" customFormat="1" ht="12">
      <c r="A90" s="365"/>
      <c r="B90" s="540"/>
      <c r="C90" s="365"/>
      <c r="D90" s="541"/>
      <c r="E90" s="541"/>
      <c r="F90" s="541"/>
      <c r="G90" s="541"/>
      <c r="H90" s="541"/>
      <c r="I90" s="541"/>
    </row>
    <row r="91" spans="1:9" s="513" customFormat="1" ht="12">
      <c r="A91" s="365"/>
      <c r="B91" s="540"/>
      <c r="C91" s="365"/>
      <c r="D91" s="541"/>
      <c r="E91" s="541"/>
      <c r="F91" s="541"/>
      <c r="G91" s="541"/>
      <c r="H91" s="541"/>
      <c r="I91" s="541"/>
    </row>
    <row r="92" spans="1:9" s="513" customFormat="1" ht="12">
      <c r="A92" s="365"/>
      <c r="B92" s="540"/>
      <c r="C92" s="365"/>
      <c r="D92" s="541"/>
      <c r="E92" s="541"/>
      <c r="F92" s="541"/>
      <c r="G92" s="541"/>
      <c r="H92" s="541"/>
      <c r="I92" s="541"/>
    </row>
    <row r="93" spans="1:9" s="513" customFormat="1" ht="12">
      <c r="A93" s="365"/>
      <c r="B93" s="540"/>
      <c r="C93" s="365"/>
      <c r="D93" s="541"/>
      <c r="E93" s="541"/>
      <c r="F93" s="541"/>
      <c r="G93" s="541"/>
      <c r="H93" s="541"/>
      <c r="I93" s="541"/>
    </row>
    <row r="94" spans="1:9" s="513" customFormat="1" ht="12">
      <c r="A94" s="365"/>
      <c r="B94" s="540"/>
      <c r="C94" s="365"/>
      <c r="D94" s="541"/>
      <c r="E94" s="541"/>
      <c r="F94" s="541"/>
      <c r="G94" s="541"/>
      <c r="H94" s="541"/>
      <c r="I94" s="541"/>
    </row>
    <row r="95" spans="1:9" s="513" customFormat="1" ht="12">
      <c r="A95" s="365"/>
      <c r="B95" s="540"/>
      <c r="C95" s="365"/>
      <c r="D95" s="541"/>
      <c r="E95" s="541"/>
      <c r="F95" s="541"/>
      <c r="G95" s="541"/>
      <c r="H95" s="541"/>
      <c r="I95" s="541"/>
    </row>
    <row r="96" spans="1:9" s="513" customFormat="1" ht="12">
      <c r="A96" s="365"/>
      <c r="B96" s="540"/>
      <c r="C96" s="365"/>
      <c r="D96" s="541"/>
      <c r="E96" s="541"/>
      <c r="F96" s="541"/>
      <c r="G96" s="541"/>
      <c r="H96" s="541"/>
      <c r="I96" s="541"/>
    </row>
    <row r="97" spans="1:9" s="513" customFormat="1" ht="12">
      <c r="A97" s="365"/>
      <c r="B97" s="540"/>
      <c r="C97" s="365"/>
      <c r="D97" s="541"/>
      <c r="E97" s="541"/>
      <c r="F97" s="541"/>
      <c r="G97" s="541"/>
      <c r="H97" s="541"/>
      <c r="I97" s="541"/>
    </row>
    <row r="98" spans="1:9" s="513" customFormat="1" ht="12">
      <c r="A98" s="365"/>
      <c r="B98" s="540"/>
      <c r="C98" s="365"/>
      <c r="D98" s="541"/>
      <c r="E98" s="541"/>
      <c r="F98" s="541"/>
      <c r="G98" s="541"/>
      <c r="H98" s="541"/>
      <c r="I98" s="541"/>
    </row>
    <row r="99" spans="1:9" s="513" customFormat="1" ht="12">
      <c r="A99" s="365"/>
      <c r="B99" s="540"/>
      <c r="C99" s="365"/>
      <c r="D99" s="541"/>
      <c r="E99" s="541"/>
      <c r="F99" s="541"/>
      <c r="G99" s="541"/>
      <c r="H99" s="541"/>
      <c r="I99" s="541"/>
    </row>
    <row r="100" spans="1:9" s="513" customFormat="1" ht="12">
      <c r="A100" s="365"/>
      <c r="B100" s="540"/>
      <c r="C100" s="365"/>
      <c r="D100" s="541"/>
      <c r="E100" s="541"/>
      <c r="F100" s="541"/>
      <c r="G100" s="541"/>
      <c r="H100" s="541"/>
      <c r="I100" s="541"/>
    </row>
    <row r="101" spans="1:9" s="513" customFormat="1" ht="12">
      <c r="A101" s="365"/>
      <c r="B101" s="540"/>
      <c r="C101" s="365"/>
      <c r="D101" s="541"/>
      <c r="E101" s="541"/>
      <c r="F101" s="541"/>
      <c r="G101" s="541"/>
      <c r="H101" s="541"/>
      <c r="I101" s="541"/>
    </row>
    <row r="102" spans="1:9" s="513" customFormat="1" ht="12">
      <c r="A102" s="365"/>
      <c r="B102" s="540"/>
      <c r="C102" s="365"/>
      <c r="D102" s="541"/>
      <c r="E102" s="541"/>
      <c r="F102" s="541"/>
      <c r="G102" s="541"/>
      <c r="H102" s="541"/>
      <c r="I102" s="541"/>
    </row>
    <row r="103" spans="1:9" s="513" customFormat="1" ht="12">
      <c r="A103" s="365"/>
      <c r="B103" s="540"/>
      <c r="C103" s="365"/>
      <c r="D103" s="541"/>
      <c r="E103" s="541"/>
      <c r="F103" s="541"/>
      <c r="G103" s="541"/>
      <c r="H103" s="541"/>
      <c r="I103" s="541"/>
    </row>
    <row r="104" spans="1:9" s="513" customFormat="1" ht="12">
      <c r="A104" s="365"/>
      <c r="B104" s="540"/>
      <c r="C104" s="365"/>
      <c r="D104" s="541"/>
      <c r="E104" s="541"/>
      <c r="F104" s="541"/>
      <c r="G104" s="541"/>
      <c r="H104" s="541"/>
      <c r="I104" s="541"/>
    </row>
    <row r="105" spans="1:9" s="513" customFormat="1" ht="12">
      <c r="A105" s="365"/>
      <c r="B105" s="540"/>
      <c r="C105" s="365"/>
      <c r="D105" s="541"/>
      <c r="E105" s="541"/>
      <c r="F105" s="541"/>
      <c r="G105" s="541"/>
      <c r="H105" s="541"/>
      <c r="I105" s="541"/>
    </row>
    <row r="106" spans="1:9" s="513" customFormat="1" ht="12">
      <c r="A106" s="365"/>
      <c r="B106" s="540"/>
      <c r="C106" s="365"/>
      <c r="D106" s="541"/>
      <c r="E106" s="541"/>
      <c r="F106" s="541"/>
      <c r="G106" s="541"/>
      <c r="H106" s="541"/>
      <c r="I106" s="541"/>
    </row>
    <row r="107" spans="1:9" s="513" customFormat="1" ht="12">
      <c r="A107" s="365"/>
      <c r="B107" s="540"/>
      <c r="C107" s="365"/>
      <c r="D107" s="541"/>
      <c r="E107" s="541"/>
      <c r="F107" s="541"/>
      <c r="G107" s="541"/>
      <c r="H107" s="541"/>
      <c r="I107" s="541"/>
    </row>
    <row r="108" spans="1:9" s="513" customFormat="1" ht="12">
      <c r="A108" s="365"/>
      <c r="B108" s="540"/>
      <c r="C108" s="365"/>
      <c r="D108" s="541"/>
      <c r="E108" s="541"/>
      <c r="F108" s="541"/>
      <c r="G108" s="541"/>
      <c r="H108" s="541"/>
      <c r="I108" s="541"/>
    </row>
    <row r="109" spans="1:9" s="513" customFormat="1" ht="12">
      <c r="A109" s="365"/>
      <c r="B109" s="540"/>
      <c r="C109" s="365"/>
      <c r="D109" s="541"/>
      <c r="E109" s="541"/>
      <c r="F109" s="541"/>
      <c r="G109" s="541"/>
      <c r="H109" s="541"/>
      <c r="I109" s="541"/>
    </row>
    <row r="110" spans="1:9" s="513" customFormat="1" ht="12">
      <c r="A110" s="365"/>
      <c r="B110" s="540"/>
      <c r="C110" s="365"/>
      <c r="D110" s="541"/>
      <c r="E110" s="541"/>
      <c r="F110" s="541"/>
      <c r="G110" s="541"/>
      <c r="H110" s="541"/>
      <c r="I110" s="541"/>
    </row>
    <row r="111" spans="1:9" s="513" customFormat="1" ht="12">
      <c r="A111" s="365"/>
      <c r="B111" s="540"/>
      <c r="C111" s="365"/>
      <c r="D111" s="541"/>
      <c r="E111" s="541"/>
      <c r="F111" s="541"/>
      <c r="G111" s="541"/>
      <c r="H111" s="541"/>
      <c r="I111" s="541"/>
    </row>
    <row r="112" spans="1:9" s="513" customFormat="1" ht="12">
      <c r="A112" s="365"/>
      <c r="B112" s="540"/>
      <c r="C112" s="365"/>
      <c r="D112" s="541"/>
      <c r="E112" s="541"/>
      <c r="F112" s="541"/>
      <c r="G112" s="541"/>
      <c r="H112" s="541"/>
      <c r="I112" s="541"/>
    </row>
    <row r="113" spans="1:9" s="513" customFormat="1" ht="12">
      <c r="A113" s="365"/>
      <c r="B113" s="540"/>
      <c r="C113" s="365"/>
      <c r="D113" s="541"/>
      <c r="E113" s="541"/>
      <c r="F113" s="541"/>
      <c r="G113" s="541"/>
      <c r="H113" s="541"/>
      <c r="I113" s="541"/>
    </row>
    <row r="114" spans="1:9" s="513" customFormat="1" ht="12">
      <c r="A114" s="365"/>
      <c r="B114" s="540"/>
      <c r="C114" s="365"/>
      <c r="D114" s="541"/>
      <c r="E114" s="541"/>
      <c r="F114" s="541"/>
      <c r="G114" s="541"/>
      <c r="H114" s="541"/>
      <c r="I114" s="541"/>
    </row>
    <row r="115" spans="1:9" s="513" customFormat="1" ht="12">
      <c r="A115" s="365"/>
      <c r="B115" s="540"/>
      <c r="C115" s="365"/>
      <c r="D115" s="541"/>
      <c r="E115" s="541"/>
      <c r="F115" s="541"/>
      <c r="G115" s="541"/>
      <c r="H115" s="541"/>
      <c r="I115" s="541"/>
    </row>
    <row r="116" spans="1:9" s="513" customFormat="1" ht="12">
      <c r="A116" s="365"/>
      <c r="B116" s="540"/>
      <c r="C116" s="365"/>
      <c r="D116" s="541"/>
      <c r="E116" s="541"/>
      <c r="F116" s="541"/>
      <c r="G116" s="541"/>
      <c r="H116" s="541"/>
      <c r="I116" s="541"/>
    </row>
    <row r="117" spans="1:9" s="513" customFormat="1" ht="12">
      <c r="A117" s="365"/>
      <c r="B117" s="540"/>
      <c r="C117" s="365"/>
      <c r="D117" s="541"/>
      <c r="E117" s="541"/>
      <c r="F117" s="541"/>
      <c r="G117" s="541"/>
      <c r="H117" s="541"/>
      <c r="I117" s="541"/>
    </row>
    <row r="118" spans="1:9" s="513" customFormat="1" ht="12">
      <c r="A118" s="365"/>
      <c r="B118" s="540"/>
      <c r="C118" s="365"/>
      <c r="D118" s="541"/>
      <c r="E118" s="541"/>
      <c r="F118" s="541"/>
      <c r="G118" s="541"/>
      <c r="H118" s="541"/>
      <c r="I118" s="541"/>
    </row>
    <row r="119" spans="4:9" ht="12">
      <c r="D119" s="541"/>
      <c r="E119" s="541"/>
      <c r="F119" s="541"/>
      <c r="G119" s="541"/>
      <c r="H119" s="541"/>
      <c r="I119" s="541"/>
    </row>
    <row r="120" spans="4:9" ht="12">
      <c r="D120" s="541"/>
      <c r="E120" s="541"/>
      <c r="F120" s="541"/>
      <c r="G120" s="541"/>
      <c r="H120" s="541"/>
      <c r="I120" s="541"/>
    </row>
    <row r="121" spans="4:9" ht="12">
      <c r="D121" s="541"/>
      <c r="E121" s="541"/>
      <c r="F121" s="541"/>
      <c r="G121" s="541"/>
      <c r="H121" s="541"/>
      <c r="I121" s="541"/>
    </row>
    <row r="122" spans="4:9" ht="12">
      <c r="D122" s="541"/>
      <c r="E122" s="541"/>
      <c r="F122" s="541"/>
      <c r="G122" s="541"/>
      <c r="H122" s="541"/>
      <c r="I122" s="541"/>
    </row>
    <row r="123" spans="4:9" ht="12">
      <c r="D123" s="541"/>
      <c r="E123" s="541"/>
      <c r="F123" s="541"/>
      <c r="G123" s="541"/>
      <c r="H123" s="541"/>
      <c r="I123" s="541"/>
    </row>
    <row r="124" spans="4:9" ht="12">
      <c r="D124" s="541"/>
      <c r="E124" s="541"/>
      <c r="F124" s="541"/>
      <c r="G124" s="541"/>
      <c r="H124" s="541"/>
      <c r="I124" s="541"/>
    </row>
    <row r="125" spans="4:9" ht="12">
      <c r="D125" s="541"/>
      <c r="E125" s="541"/>
      <c r="F125" s="541"/>
      <c r="G125" s="541"/>
      <c r="H125" s="541"/>
      <c r="I125" s="541"/>
    </row>
    <row r="126" spans="4:9" ht="12">
      <c r="D126" s="541"/>
      <c r="E126" s="541"/>
      <c r="F126" s="541"/>
      <c r="G126" s="541"/>
      <c r="H126" s="541"/>
      <c r="I126" s="541"/>
    </row>
    <row r="127" spans="4:9" ht="12">
      <c r="D127" s="541"/>
      <c r="E127" s="541"/>
      <c r="F127" s="541"/>
      <c r="G127" s="541"/>
      <c r="H127" s="541"/>
      <c r="I127" s="541"/>
    </row>
    <row r="128" spans="4:9" ht="12">
      <c r="D128" s="541"/>
      <c r="E128" s="541"/>
      <c r="F128" s="541"/>
      <c r="G128" s="541"/>
      <c r="H128" s="541"/>
      <c r="I128" s="541"/>
    </row>
    <row r="129" spans="4:9" ht="12">
      <c r="D129" s="541"/>
      <c r="E129" s="541"/>
      <c r="F129" s="541"/>
      <c r="G129" s="541"/>
      <c r="H129" s="541"/>
      <c r="I129" s="541"/>
    </row>
    <row r="130" spans="4:9" ht="12">
      <c r="D130" s="541"/>
      <c r="E130" s="541"/>
      <c r="F130" s="541"/>
      <c r="G130" s="541"/>
      <c r="H130" s="541"/>
      <c r="I130" s="541"/>
    </row>
    <row r="131" spans="4:9" ht="12">
      <c r="D131" s="541"/>
      <c r="E131" s="541"/>
      <c r="F131" s="541"/>
      <c r="G131" s="541"/>
      <c r="H131" s="541"/>
      <c r="I131" s="541"/>
    </row>
    <row r="132" spans="4:9" ht="12">
      <c r="D132" s="541"/>
      <c r="E132" s="541"/>
      <c r="F132" s="541"/>
      <c r="G132" s="541"/>
      <c r="H132" s="541"/>
      <c r="I132" s="541"/>
    </row>
    <row r="133" spans="4:9" ht="12">
      <c r="D133" s="541"/>
      <c r="E133" s="541"/>
      <c r="F133" s="541"/>
      <c r="G133" s="541"/>
      <c r="H133" s="541"/>
      <c r="I133" s="541"/>
    </row>
    <row r="134" spans="4:9" ht="12">
      <c r="D134" s="541"/>
      <c r="E134" s="541"/>
      <c r="F134" s="541"/>
      <c r="G134" s="541"/>
      <c r="H134" s="541"/>
      <c r="I134" s="541"/>
    </row>
    <row r="135" spans="4:9" ht="12">
      <c r="D135" s="541"/>
      <c r="E135" s="541"/>
      <c r="F135" s="541"/>
      <c r="G135" s="541"/>
      <c r="H135" s="541"/>
      <c r="I135" s="541"/>
    </row>
    <row r="136" spans="4:9" ht="12">
      <c r="D136" s="541"/>
      <c r="E136" s="541"/>
      <c r="F136" s="541"/>
      <c r="G136" s="541"/>
      <c r="H136" s="541"/>
      <c r="I136" s="541"/>
    </row>
    <row r="137" spans="4:9" ht="12">
      <c r="D137" s="541"/>
      <c r="E137" s="541"/>
      <c r="F137" s="541"/>
      <c r="G137" s="541"/>
      <c r="H137" s="541"/>
      <c r="I137" s="541"/>
    </row>
    <row r="138" spans="4:9" ht="12">
      <c r="D138" s="541"/>
      <c r="E138" s="541"/>
      <c r="F138" s="541"/>
      <c r="G138" s="541"/>
      <c r="H138" s="541"/>
      <c r="I138" s="541"/>
    </row>
    <row r="139" spans="4:9" ht="12">
      <c r="D139" s="541"/>
      <c r="E139" s="541"/>
      <c r="F139" s="541"/>
      <c r="G139" s="541"/>
      <c r="H139" s="541"/>
      <c r="I139" s="541"/>
    </row>
    <row r="140" spans="4:9" ht="12">
      <c r="D140" s="541"/>
      <c r="E140" s="541"/>
      <c r="F140" s="541"/>
      <c r="G140" s="541"/>
      <c r="H140" s="541"/>
      <c r="I140" s="541"/>
    </row>
    <row r="141" spans="4:9" ht="12">
      <c r="D141" s="541"/>
      <c r="E141" s="541"/>
      <c r="F141" s="541"/>
      <c r="G141" s="541"/>
      <c r="H141" s="541"/>
      <c r="I141" s="541"/>
    </row>
    <row r="142" spans="4:9" ht="12">
      <c r="D142" s="541"/>
      <c r="E142" s="541"/>
      <c r="F142" s="541"/>
      <c r="G142" s="541"/>
      <c r="H142" s="541"/>
      <c r="I142" s="541"/>
    </row>
    <row r="143" spans="4:9" ht="12">
      <c r="D143" s="541"/>
      <c r="E143" s="541"/>
      <c r="F143" s="541"/>
      <c r="G143" s="541"/>
      <c r="H143" s="541"/>
      <c r="I143" s="541"/>
    </row>
    <row r="144" spans="4:9" ht="12">
      <c r="D144" s="541"/>
      <c r="E144" s="541"/>
      <c r="F144" s="541"/>
      <c r="G144" s="541"/>
      <c r="H144" s="541"/>
      <c r="I144" s="541"/>
    </row>
    <row r="145" spans="4:9" ht="12">
      <c r="D145" s="541"/>
      <c r="E145" s="541"/>
      <c r="F145" s="541"/>
      <c r="G145" s="541"/>
      <c r="H145" s="541"/>
      <c r="I145" s="541"/>
    </row>
    <row r="146" spans="4:9" ht="12">
      <c r="D146" s="541"/>
      <c r="E146" s="541"/>
      <c r="F146" s="541"/>
      <c r="G146" s="541"/>
      <c r="H146" s="541"/>
      <c r="I146" s="541"/>
    </row>
    <row r="147" spans="4:9" ht="12">
      <c r="D147" s="541"/>
      <c r="E147" s="541"/>
      <c r="F147" s="541"/>
      <c r="G147" s="541"/>
      <c r="H147" s="541"/>
      <c r="I147" s="541"/>
    </row>
    <row r="148" spans="4:9" ht="12">
      <c r="D148" s="541"/>
      <c r="E148" s="541"/>
      <c r="F148" s="541"/>
      <c r="G148" s="541"/>
      <c r="H148" s="541"/>
      <c r="I148" s="541"/>
    </row>
    <row r="149" spans="4:9" ht="12">
      <c r="D149" s="541"/>
      <c r="E149" s="541"/>
      <c r="F149" s="541"/>
      <c r="G149" s="541"/>
      <c r="H149" s="541"/>
      <c r="I149" s="541"/>
    </row>
    <row r="150" spans="4:9" ht="12">
      <c r="D150" s="541"/>
      <c r="E150" s="541"/>
      <c r="F150" s="541"/>
      <c r="G150" s="541"/>
      <c r="H150" s="541"/>
      <c r="I150" s="541"/>
    </row>
    <row r="151" spans="4:9" ht="12">
      <c r="D151" s="541"/>
      <c r="E151" s="541"/>
      <c r="F151" s="541"/>
      <c r="G151" s="541"/>
      <c r="H151" s="541"/>
      <c r="I151" s="541"/>
    </row>
    <row r="152" spans="4:9" ht="12">
      <c r="D152" s="541"/>
      <c r="E152" s="541"/>
      <c r="F152" s="541"/>
      <c r="G152" s="541"/>
      <c r="H152" s="541"/>
      <c r="I152" s="541"/>
    </row>
    <row r="153" spans="4:9" ht="12">
      <c r="D153" s="541"/>
      <c r="E153" s="541"/>
      <c r="F153" s="541"/>
      <c r="G153" s="541"/>
      <c r="H153" s="541"/>
      <c r="I153" s="541"/>
    </row>
    <row r="154" spans="4:9" ht="12">
      <c r="D154" s="541"/>
      <c r="E154" s="541"/>
      <c r="F154" s="541"/>
      <c r="G154" s="541"/>
      <c r="H154" s="541"/>
      <c r="I154" s="541"/>
    </row>
    <row r="155" spans="4:9" ht="12">
      <c r="D155" s="541"/>
      <c r="E155" s="541"/>
      <c r="F155" s="541"/>
      <c r="G155" s="541"/>
      <c r="H155" s="541"/>
      <c r="I155" s="541"/>
    </row>
    <row r="156" spans="4:9" ht="12">
      <c r="D156" s="541"/>
      <c r="E156" s="541"/>
      <c r="F156" s="541"/>
      <c r="G156" s="541"/>
      <c r="H156" s="541"/>
      <c r="I156" s="541"/>
    </row>
    <row r="157" spans="4:9" ht="12">
      <c r="D157" s="541"/>
      <c r="E157" s="541"/>
      <c r="F157" s="541"/>
      <c r="G157" s="541"/>
      <c r="H157" s="541"/>
      <c r="I157" s="541"/>
    </row>
    <row r="158" spans="4:9" ht="12">
      <c r="D158" s="541"/>
      <c r="E158" s="541"/>
      <c r="F158" s="541"/>
      <c r="G158" s="541"/>
      <c r="H158" s="541"/>
      <c r="I158" s="541"/>
    </row>
    <row r="159" spans="4:9" ht="12">
      <c r="D159" s="541"/>
      <c r="E159" s="541"/>
      <c r="F159" s="541"/>
      <c r="G159" s="541"/>
      <c r="H159" s="541"/>
      <c r="I159" s="541"/>
    </row>
    <row r="160" spans="4:9" ht="12">
      <c r="D160" s="541"/>
      <c r="E160" s="541"/>
      <c r="F160" s="541"/>
      <c r="G160" s="541"/>
      <c r="H160" s="541"/>
      <c r="I160" s="541"/>
    </row>
    <row r="161" spans="4:9" ht="12">
      <c r="D161" s="541"/>
      <c r="E161" s="541"/>
      <c r="F161" s="541"/>
      <c r="G161" s="541"/>
      <c r="H161" s="541"/>
      <c r="I161" s="541"/>
    </row>
    <row r="162" spans="4:9" ht="12">
      <c r="D162" s="541"/>
      <c r="E162" s="541"/>
      <c r="F162" s="541"/>
      <c r="G162" s="541"/>
      <c r="H162" s="541"/>
      <c r="I162" s="541"/>
    </row>
    <row r="163" spans="4:9" ht="12">
      <c r="D163" s="541"/>
      <c r="E163" s="541"/>
      <c r="F163" s="541"/>
      <c r="G163" s="541"/>
      <c r="H163" s="541"/>
      <c r="I163" s="541"/>
    </row>
    <row r="164" spans="4:9" ht="12">
      <c r="D164" s="541"/>
      <c r="E164" s="541"/>
      <c r="F164" s="541"/>
      <c r="G164" s="541"/>
      <c r="H164" s="541"/>
      <c r="I164" s="541"/>
    </row>
    <row r="165" spans="4:9" ht="12">
      <c r="D165" s="541"/>
      <c r="E165" s="541"/>
      <c r="F165" s="541"/>
      <c r="G165" s="541"/>
      <c r="H165" s="541"/>
      <c r="I165" s="541"/>
    </row>
    <row r="166" spans="4:9" ht="12">
      <c r="D166" s="541"/>
      <c r="E166" s="541"/>
      <c r="F166" s="541"/>
      <c r="G166" s="541"/>
      <c r="H166" s="541"/>
      <c r="I166" s="541"/>
    </row>
    <row r="167" spans="4:9" ht="12">
      <c r="D167" s="541"/>
      <c r="E167" s="541"/>
      <c r="F167" s="541"/>
      <c r="G167" s="541"/>
      <c r="H167" s="541"/>
      <c r="I167" s="541"/>
    </row>
    <row r="168" spans="4:9" ht="12">
      <c r="D168" s="541"/>
      <c r="E168" s="541"/>
      <c r="F168" s="541"/>
      <c r="G168" s="541"/>
      <c r="H168" s="541"/>
      <c r="I168" s="541"/>
    </row>
    <row r="169" spans="4:9" ht="12">
      <c r="D169" s="541"/>
      <c r="E169" s="541"/>
      <c r="F169" s="541"/>
      <c r="G169" s="541"/>
      <c r="H169" s="541"/>
      <c r="I169" s="541"/>
    </row>
    <row r="170" spans="4:9" ht="12">
      <c r="D170" s="541"/>
      <c r="E170" s="541"/>
      <c r="F170" s="541"/>
      <c r="G170" s="541"/>
      <c r="H170" s="541"/>
      <c r="I170" s="541"/>
    </row>
    <row r="171" spans="4:9" ht="12">
      <c r="D171" s="541"/>
      <c r="E171" s="541"/>
      <c r="F171" s="541"/>
      <c r="G171" s="541"/>
      <c r="H171" s="541"/>
      <c r="I171" s="541"/>
    </row>
    <row r="172" spans="4:9" ht="12">
      <c r="D172" s="541"/>
      <c r="E172" s="541"/>
      <c r="F172" s="541"/>
      <c r="G172" s="541"/>
      <c r="H172" s="541"/>
      <c r="I172" s="541"/>
    </row>
    <row r="173" spans="4:9" ht="12">
      <c r="D173" s="541"/>
      <c r="E173" s="541"/>
      <c r="F173" s="541"/>
      <c r="G173" s="541"/>
      <c r="H173" s="541"/>
      <c r="I173" s="541"/>
    </row>
    <row r="174" spans="4:9" ht="12">
      <c r="D174" s="541"/>
      <c r="E174" s="541"/>
      <c r="F174" s="541"/>
      <c r="G174" s="541"/>
      <c r="H174" s="541"/>
      <c r="I174" s="541"/>
    </row>
    <row r="175" spans="4:9" ht="12">
      <c r="D175" s="541"/>
      <c r="E175" s="541"/>
      <c r="F175" s="541"/>
      <c r="G175" s="541"/>
      <c r="H175" s="541"/>
      <c r="I175" s="541"/>
    </row>
    <row r="176" spans="4:9" ht="12">
      <c r="D176" s="541"/>
      <c r="E176" s="541"/>
      <c r="F176" s="541"/>
      <c r="G176" s="541"/>
      <c r="H176" s="541"/>
      <c r="I176" s="541"/>
    </row>
    <row r="177" spans="4:9" ht="12">
      <c r="D177" s="541"/>
      <c r="E177" s="541"/>
      <c r="F177" s="541"/>
      <c r="G177" s="541"/>
      <c r="H177" s="541"/>
      <c r="I177" s="541"/>
    </row>
    <row r="178" spans="4:9" ht="12">
      <c r="D178" s="541"/>
      <c r="E178" s="541"/>
      <c r="F178" s="541"/>
      <c r="G178" s="541"/>
      <c r="H178" s="541"/>
      <c r="I178" s="541"/>
    </row>
    <row r="179" spans="4:9" ht="12">
      <c r="D179" s="541"/>
      <c r="E179" s="541"/>
      <c r="F179" s="541"/>
      <c r="G179" s="541"/>
      <c r="H179" s="541"/>
      <c r="I179" s="541"/>
    </row>
    <row r="180" spans="4:9" ht="12">
      <c r="D180" s="541"/>
      <c r="E180" s="541"/>
      <c r="F180" s="541"/>
      <c r="G180" s="541"/>
      <c r="H180" s="541"/>
      <c r="I180" s="541"/>
    </row>
    <row r="181" spans="4:9" ht="12">
      <c r="D181" s="541"/>
      <c r="E181" s="541"/>
      <c r="F181" s="541"/>
      <c r="G181" s="541"/>
      <c r="H181" s="541"/>
      <c r="I181" s="541"/>
    </row>
    <row r="182" spans="4:9" ht="12">
      <c r="D182" s="541"/>
      <c r="E182" s="541"/>
      <c r="F182" s="541"/>
      <c r="G182" s="541"/>
      <c r="H182" s="541"/>
      <c r="I182" s="541"/>
    </row>
    <row r="183" spans="4:9" ht="12">
      <c r="D183" s="541"/>
      <c r="E183" s="541"/>
      <c r="F183" s="541"/>
      <c r="G183" s="541"/>
      <c r="H183" s="541"/>
      <c r="I183" s="541"/>
    </row>
    <row r="184" spans="4:9" ht="12">
      <c r="D184" s="541"/>
      <c r="E184" s="541"/>
      <c r="F184" s="541"/>
      <c r="G184" s="541"/>
      <c r="H184" s="541"/>
      <c r="I184" s="541"/>
    </row>
    <row r="185" spans="4:9" ht="12">
      <c r="D185" s="541"/>
      <c r="E185" s="541"/>
      <c r="F185" s="541"/>
      <c r="G185" s="541"/>
      <c r="H185" s="541"/>
      <c r="I185" s="541"/>
    </row>
    <row r="186" spans="4:9" ht="12">
      <c r="D186" s="541"/>
      <c r="E186" s="541"/>
      <c r="F186" s="541"/>
      <c r="G186" s="541"/>
      <c r="H186" s="541"/>
      <c r="I186" s="541"/>
    </row>
    <row r="187" spans="4:9" ht="12">
      <c r="D187" s="541"/>
      <c r="E187" s="541"/>
      <c r="F187" s="541"/>
      <c r="G187" s="541"/>
      <c r="H187" s="541"/>
      <c r="I187" s="541"/>
    </row>
    <row r="188" spans="4:9" ht="12">
      <c r="D188" s="541"/>
      <c r="E188" s="541"/>
      <c r="F188" s="541"/>
      <c r="G188" s="541"/>
      <c r="H188" s="541"/>
      <c r="I188" s="541"/>
    </row>
    <row r="189" spans="4:9" ht="12">
      <c r="D189" s="541"/>
      <c r="E189" s="541"/>
      <c r="F189" s="541"/>
      <c r="G189" s="541"/>
      <c r="H189" s="541"/>
      <c r="I189" s="541"/>
    </row>
    <row r="190" spans="4:9" ht="12">
      <c r="D190" s="541"/>
      <c r="E190" s="541"/>
      <c r="F190" s="541"/>
      <c r="G190" s="541"/>
      <c r="H190" s="541"/>
      <c r="I190" s="541"/>
    </row>
    <row r="191" spans="4:9" ht="12">
      <c r="D191" s="541"/>
      <c r="E191" s="541"/>
      <c r="F191" s="541"/>
      <c r="G191" s="541"/>
      <c r="H191" s="541"/>
      <c r="I191" s="541"/>
    </row>
    <row r="192" spans="4:9" ht="12">
      <c r="D192" s="541"/>
      <c r="E192" s="541"/>
      <c r="F192" s="541"/>
      <c r="G192" s="541"/>
      <c r="H192" s="541"/>
      <c r="I192" s="541"/>
    </row>
    <row r="193" spans="4:9" ht="12">
      <c r="D193" s="541"/>
      <c r="E193" s="541"/>
      <c r="F193" s="541"/>
      <c r="G193" s="541"/>
      <c r="H193" s="541"/>
      <c r="I193" s="541"/>
    </row>
    <row r="194" spans="4:9" ht="12">
      <c r="D194" s="541"/>
      <c r="E194" s="541"/>
      <c r="F194" s="541"/>
      <c r="G194" s="541"/>
      <c r="H194" s="541"/>
      <c r="I194" s="541"/>
    </row>
    <row r="195" spans="4:9" ht="12">
      <c r="D195" s="541"/>
      <c r="E195" s="541"/>
      <c r="F195" s="541"/>
      <c r="G195" s="541"/>
      <c r="H195" s="541"/>
      <c r="I195" s="541"/>
    </row>
    <row r="196" spans="4:9" ht="12">
      <c r="D196" s="541"/>
      <c r="E196" s="541"/>
      <c r="F196" s="541"/>
      <c r="G196" s="541"/>
      <c r="H196" s="541"/>
      <c r="I196" s="541"/>
    </row>
    <row r="197" spans="4:9" ht="12">
      <c r="D197" s="541"/>
      <c r="E197" s="541"/>
      <c r="F197" s="541"/>
      <c r="G197" s="541"/>
      <c r="H197" s="541"/>
      <c r="I197" s="541"/>
    </row>
    <row r="198" spans="4:9" ht="12">
      <c r="D198" s="541"/>
      <c r="E198" s="541"/>
      <c r="F198" s="541"/>
      <c r="G198" s="541"/>
      <c r="H198" s="541"/>
      <c r="I198" s="541"/>
    </row>
    <row r="199" spans="4:9" ht="12">
      <c r="D199" s="541"/>
      <c r="E199" s="541"/>
      <c r="F199" s="541"/>
      <c r="G199" s="541"/>
      <c r="H199" s="541"/>
      <c r="I199" s="541"/>
    </row>
    <row r="200" spans="4:9" ht="12">
      <c r="D200" s="541"/>
      <c r="E200" s="541"/>
      <c r="F200" s="541"/>
      <c r="G200" s="541"/>
      <c r="H200" s="541"/>
      <c r="I200" s="541"/>
    </row>
    <row r="201" spans="4:9" ht="12">
      <c r="D201" s="541"/>
      <c r="E201" s="541"/>
      <c r="F201" s="541"/>
      <c r="G201" s="541"/>
      <c r="H201" s="541"/>
      <c r="I201" s="541"/>
    </row>
    <row r="202" spans="4:9" ht="12">
      <c r="D202" s="541"/>
      <c r="E202" s="541"/>
      <c r="F202" s="541"/>
      <c r="G202" s="541"/>
      <c r="H202" s="541"/>
      <c r="I202" s="541"/>
    </row>
    <row r="203" spans="4:9" ht="12">
      <c r="D203" s="541"/>
      <c r="E203" s="541"/>
      <c r="F203" s="541"/>
      <c r="G203" s="541"/>
      <c r="H203" s="541"/>
      <c r="I203" s="541"/>
    </row>
    <row r="204" spans="4:9" ht="12">
      <c r="D204" s="541"/>
      <c r="E204" s="541"/>
      <c r="F204" s="541"/>
      <c r="G204" s="541"/>
      <c r="H204" s="541"/>
      <c r="I204" s="541"/>
    </row>
    <row r="205" spans="4:9" ht="12">
      <c r="D205" s="541"/>
      <c r="E205" s="541"/>
      <c r="F205" s="541"/>
      <c r="G205" s="541"/>
      <c r="H205" s="541"/>
      <c r="I205" s="541"/>
    </row>
    <row r="206" spans="4:9" ht="12">
      <c r="D206" s="541"/>
      <c r="E206" s="541"/>
      <c r="F206" s="541"/>
      <c r="G206" s="541"/>
      <c r="H206" s="541"/>
      <c r="I206" s="541"/>
    </row>
    <row r="207" spans="4:9" ht="12">
      <c r="D207" s="541"/>
      <c r="E207" s="541"/>
      <c r="F207" s="541"/>
      <c r="G207" s="541"/>
      <c r="H207" s="541"/>
      <c r="I207" s="541"/>
    </row>
    <row r="208" spans="4:9" ht="12">
      <c r="D208" s="541"/>
      <c r="E208" s="541"/>
      <c r="F208" s="541"/>
      <c r="G208" s="541"/>
      <c r="H208" s="541"/>
      <c r="I208" s="541"/>
    </row>
    <row r="209" spans="4:9" ht="12">
      <c r="D209" s="541"/>
      <c r="E209" s="541"/>
      <c r="F209" s="541"/>
      <c r="G209" s="541"/>
      <c r="H209" s="541"/>
      <c r="I209" s="541"/>
    </row>
    <row r="210" spans="4:9" ht="12">
      <c r="D210" s="541"/>
      <c r="E210" s="541"/>
      <c r="F210" s="541"/>
      <c r="G210" s="541"/>
      <c r="H210" s="541"/>
      <c r="I210" s="541"/>
    </row>
    <row r="211" spans="4:9" ht="12">
      <c r="D211" s="541"/>
      <c r="E211" s="541"/>
      <c r="F211" s="541"/>
      <c r="G211" s="541"/>
      <c r="H211" s="541"/>
      <c r="I211" s="541"/>
    </row>
    <row r="212" spans="4:9" ht="12">
      <c r="D212" s="541"/>
      <c r="E212" s="541"/>
      <c r="F212" s="541"/>
      <c r="G212" s="541"/>
      <c r="H212" s="541"/>
      <c r="I212" s="541"/>
    </row>
    <row r="213" spans="4:9" ht="12">
      <c r="D213" s="541"/>
      <c r="E213" s="541"/>
      <c r="F213" s="541"/>
      <c r="G213" s="541"/>
      <c r="H213" s="541"/>
      <c r="I213" s="541"/>
    </row>
    <row r="214" spans="4:9" ht="12">
      <c r="D214" s="541"/>
      <c r="E214" s="541"/>
      <c r="F214" s="541"/>
      <c r="G214" s="541"/>
      <c r="H214" s="541"/>
      <c r="I214" s="541"/>
    </row>
    <row r="215" spans="4:9" ht="12">
      <c r="D215" s="541"/>
      <c r="E215" s="541"/>
      <c r="F215" s="541"/>
      <c r="G215" s="541"/>
      <c r="H215" s="541"/>
      <c r="I215" s="541"/>
    </row>
    <row r="216" spans="4:9" ht="12">
      <c r="D216" s="541"/>
      <c r="E216" s="541"/>
      <c r="F216" s="541"/>
      <c r="G216" s="541"/>
      <c r="H216" s="541"/>
      <c r="I216" s="541"/>
    </row>
    <row r="217" spans="4:9" ht="12">
      <c r="D217" s="541"/>
      <c r="E217" s="541"/>
      <c r="F217" s="541"/>
      <c r="G217" s="541"/>
      <c r="H217" s="541"/>
      <c r="I217" s="541"/>
    </row>
    <row r="218" spans="4:9" ht="12">
      <c r="D218" s="541"/>
      <c r="E218" s="541"/>
      <c r="F218" s="541"/>
      <c r="G218" s="541"/>
      <c r="H218" s="541"/>
      <c r="I218" s="541"/>
    </row>
    <row r="219" spans="4:9" ht="12">
      <c r="D219" s="541"/>
      <c r="E219" s="541"/>
      <c r="F219" s="541"/>
      <c r="G219" s="541"/>
      <c r="H219" s="541"/>
      <c r="I219" s="541"/>
    </row>
    <row r="220" spans="4:9" ht="12">
      <c r="D220" s="541"/>
      <c r="E220" s="541"/>
      <c r="F220" s="541"/>
      <c r="G220" s="541"/>
      <c r="H220" s="541"/>
      <c r="I220" s="541"/>
    </row>
    <row r="221" spans="4:9" ht="12">
      <c r="D221" s="541"/>
      <c r="E221" s="541"/>
      <c r="F221" s="541"/>
      <c r="G221" s="541"/>
      <c r="H221" s="541"/>
      <c r="I221" s="541"/>
    </row>
    <row r="222" spans="4:9" ht="12">
      <c r="D222" s="541"/>
      <c r="E222" s="541"/>
      <c r="F222" s="541"/>
      <c r="G222" s="541"/>
      <c r="H222" s="541"/>
      <c r="I222" s="541"/>
    </row>
    <row r="223" spans="4:9" ht="12">
      <c r="D223" s="541"/>
      <c r="E223" s="541"/>
      <c r="F223" s="541"/>
      <c r="G223" s="541"/>
      <c r="H223" s="541"/>
      <c r="I223" s="541"/>
    </row>
    <row r="224" spans="4:9" ht="12">
      <c r="D224" s="541"/>
      <c r="E224" s="541"/>
      <c r="F224" s="541"/>
      <c r="G224" s="541"/>
      <c r="H224" s="541"/>
      <c r="I224" s="541"/>
    </row>
    <row r="225" spans="4:9" ht="12">
      <c r="D225" s="541"/>
      <c r="E225" s="541"/>
      <c r="F225" s="541"/>
      <c r="G225" s="541"/>
      <c r="H225" s="541"/>
      <c r="I225" s="541"/>
    </row>
    <row r="226" spans="4:9" ht="12">
      <c r="D226" s="541"/>
      <c r="E226" s="541"/>
      <c r="F226" s="541"/>
      <c r="G226" s="541"/>
      <c r="H226" s="541"/>
      <c r="I226" s="541"/>
    </row>
    <row r="227" spans="4:9" ht="12">
      <c r="D227" s="541"/>
      <c r="E227" s="541"/>
      <c r="F227" s="541"/>
      <c r="G227" s="541"/>
      <c r="H227" s="541"/>
      <c r="I227" s="541"/>
    </row>
    <row r="228" spans="4:9" ht="12">
      <c r="D228" s="541"/>
      <c r="E228" s="541"/>
      <c r="F228" s="541"/>
      <c r="G228" s="541"/>
      <c r="H228" s="541"/>
      <c r="I228" s="541"/>
    </row>
    <row r="229" spans="4:9" ht="12">
      <c r="D229" s="541"/>
      <c r="E229" s="541"/>
      <c r="F229" s="541"/>
      <c r="G229" s="541"/>
      <c r="H229" s="541"/>
      <c r="I229" s="541"/>
    </row>
    <row r="230" spans="4:9" ht="12">
      <c r="D230" s="541"/>
      <c r="E230" s="541"/>
      <c r="F230" s="541"/>
      <c r="G230" s="541"/>
      <c r="H230" s="541"/>
      <c r="I230" s="541"/>
    </row>
    <row r="231" spans="4:9" ht="12">
      <c r="D231" s="541"/>
      <c r="E231" s="541"/>
      <c r="F231" s="541"/>
      <c r="G231" s="541"/>
      <c r="H231" s="541"/>
      <c r="I231" s="541"/>
    </row>
    <row r="232" spans="4:9" ht="12">
      <c r="D232" s="541"/>
      <c r="E232" s="541"/>
      <c r="F232" s="541"/>
      <c r="G232" s="541"/>
      <c r="H232" s="541"/>
      <c r="I232" s="541"/>
    </row>
    <row r="233" spans="4:9" ht="12">
      <c r="D233" s="541"/>
      <c r="E233" s="541"/>
      <c r="F233" s="541"/>
      <c r="G233" s="541"/>
      <c r="H233" s="541"/>
      <c r="I233" s="541"/>
    </row>
    <row r="234" spans="4:9" ht="12">
      <c r="D234" s="541"/>
      <c r="E234" s="541"/>
      <c r="F234" s="541"/>
      <c r="G234" s="541"/>
      <c r="H234" s="541"/>
      <c r="I234" s="541"/>
    </row>
    <row r="235" spans="4:9" ht="12">
      <c r="D235" s="541"/>
      <c r="E235" s="541"/>
      <c r="F235" s="541"/>
      <c r="G235" s="541"/>
      <c r="H235" s="541"/>
      <c r="I235" s="541"/>
    </row>
    <row r="236" spans="4:9" ht="12">
      <c r="D236" s="541"/>
      <c r="E236" s="541"/>
      <c r="F236" s="541"/>
      <c r="G236" s="541"/>
      <c r="H236" s="541"/>
      <c r="I236" s="541"/>
    </row>
    <row r="237" spans="4:9" ht="12">
      <c r="D237" s="541"/>
      <c r="E237" s="541"/>
      <c r="F237" s="541"/>
      <c r="G237" s="541"/>
      <c r="H237" s="541"/>
      <c r="I237" s="541"/>
    </row>
    <row r="238" spans="4:9" ht="12">
      <c r="D238" s="541"/>
      <c r="E238" s="541"/>
      <c r="F238" s="541"/>
      <c r="G238" s="541"/>
      <c r="H238" s="541"/>
      <c r="I238" s="541"/>
    </row>
    <row r="239" spans="4:9" ht="12">
      <c r="D239" s="541"/>
      <c r="E239" s="541"/>
      <c r="F239" s="541"/>
      <c r="G239" s="541"/>
      <c r="H239" s="541"/>
      <c r="I239" s="541"/>
    </row>
    <row r="240" spans="4:9" ht="12">
      <c r="D240" s="541"/>
      <c r="E240" s="541"/>
      <c r="F240" s="541"/>
      <c r="G240" s="541"/>
      <c r="H240" s="541"/>
      <c r="I240" s="541"/>
    </row>
    <row r="241" spans="4:9" ht="12">
      <c r="D241" s="541"/>
      <c r="E241" s="541"/>
      <c r="F241" s="541"/>
      <c r="G241" s="541"/>
      <c r="H241" s="541"/>
      <c r="I241" s="541"/>
    </row>
    <row r="242" spans="4:9" ht="12">
      <c r="D242" s="541"/>
      <c r="E242" s="541"/>
      <c r="F242" s="541"/>
      <c r="G242" s="541"/>
      <c r="H242" s="541"/>
      <c r="I242" s="541"/>
    </row>
    <row r="243" spans="4:9" ht="12">
      <c r="D243" s="541"/>
      <c r="E243" s="541"/>
      <c r="F243" s="541"/>
      <c r="G243" s="541"/>
      <c r="H243" s="541"/>
      <c r="I243" s="541"/>
    </row>
    <row r="244" spans="4:9" ht="12">
      <c r="D244" s="541"/>
      <c r="E244" s="541"/>
      <c r="F244" s="541"/>
      <c r="G244" s="541"/>
      <c r="H244" s="541"/>
      <c r="I244" s="541"/>
    </row>
    <row r="245" spans="4:9" ht="12">
      <c r="D245" s="541"/>
      <c r="E245" s="541"/>
      <c r="F245" s="541"/>
      <c r="G245" s="541"/>
      <c r="H245" s="541"/>
      <c r="I245" s="541"/>
    </row>
    <row r="246" spans="4:9" ht="12">
      <c r="D246" s="541"/>
      <c r="E246" s="541"/>
      <c r="F246" s="541"/>
      <c r="G246" s="541"/>
      <c r="H246" s="541"/>
      <c r="I246" s="541"/>
    </row>
    <row r="247" spans="4:9" ht="12">
      <c r="D247" s="541"/>
      <c r="E247" s="541"/>
      <c r="F247" s="541"/>
      <c r="G247" s="541"/>
      <c r="H247" s="541"/>
      <c r="I247" s="541"/>
    </row>
    <row r="248" spans="4:9" ht="12">
      <c r="D248" s="541"/>
      <c r="E248" s="541"/>
      <c r="F248" s="541"/>
      <c r="G248" s="541"/>
      <c r="H248" s="541"/>
      <c r="I248" s="541"/>
    </row>
    <row r="249" spans="4:9" ht="12">
      <c r="D249" s="541"/>
      <c r="E249" s="541"/>
      <c r="F249" s="541"/>
      <c r="G249" s="541"/>
      <c r="H249" s="541"/>
      <c r="I249" s="541"/>
    </row>
    <row r="250" spans="4:9" ht="12">
      <c r="D250" s="541"/>
      <c r="E250" s="541"/>
      <c r="F250" s="541"/>
      <c r="G250" s="541"/>
      <c r="H250" s="541"/>
      <c r="I250" s="541"/>
    </row>
    <row r="251" spans="4:9" ht="12">
      <c r="D251" s="541"/>
      <c r="E251" s="541"/>
      <c r="F251" s="541"/>
      <c r="G251" s="541"/>
      <c r="H251" s="541"/>
      <c r="I251" s="541"/>
    </row>
    <row r="252" spans="4:9" ht="12">
      <c r="D252" s="541"/>
      <c r="E252" s="541"/>
      <c r="F252" s="541"/>
      <c r="G252" s="541"/>
      <c r="H252" s="541"/>
      <c r="I252" s="541"/>
    </row>
    <row r="253" spans="4:9" ht="12">
      <c r="D253" s="541"/>
      <c r="E253" s="541"/>
      <c r="F253" s="541"/>
      <c r="G253" s="541"/>
      <c r="H253" s="541"/>
      <c r="I253" s="541"/>
    </row>
    <row r="254" spans="4:9" ht="12">
      <c r="D254" s="541"/>
      <c r="E254" s="541"/>
      <c r="F254" s="541"/>
      <c r="G254" s="541"/>
      <c r="H254" s="541"/>
      <c r="I254" s="541"/>
    </row>
    <row r="255" spans="4:9" ht="12">
      <c r="D255" s="541"/>
      <c r="E255" s="541"/>
      <c r="F255" s="541"/>
      <c r="G255" s="541"/>
      <c r="H255" s="541"/>
      <c r="I255" s="541"/>
    </row>
    <row r="256" spans="4:9" ht="12">
      <c r="D256" s="541"/>
      <c r="E256" s="541"/>
      <c r="F256" s="541"/>
      <c r="G256" s="541"/>
      <c r="H256" s="541"/>
      <c r="I256" s="541"/>
    </row>
    <row r="257" spans="4:9" ht="12">
      <c r="D257" s="541"/>
      <c r="E257" s="541"/>
      <c r="F257" s="541"/>
      <c r="G257" s="541"/>
      <c r="H257" s="541"/>
      <c r="I257" s="541"/>
    </row>
    <row r="258" spans="4:9" ht="12">
      <c r="D258" s="541"/>
      <c r="E258" s="541"/>
      <c r="F258" s="541"/>
      <c r="G258" s="541"/>
      <c r="H258" s="541"/>
      <c r="I258" s="541"/>
    </row>
    <row r="259" spans="4:9" ht="12">
      <c r="D259" s="541"/>
      <c r="E259" s="541"/>
      <c r="F259" s="541"/>
      <c r="G259" s="541"/>
      <c r="H259" s="541"/>
      <c r="I259" s="541"/>
    </row>
    <row r="260" spans="4:9" ht="12">
      <c r="D260" s="541"/>
      <c r="E260" s="541"/>
      <c r="F260" s="541"/>
      <c r="G260" s="541"/>
      <c r="H260" s="541"/>
      <c r="I260" s="541"/>
    </row>
    <row r="261" spans="4:9" ht="12">
      <c r="D261" s="541"/>
      <c r="E261" s="541"/>
      <c r="F261" s="541"/>
      <c r="G261" s="541"/>
      <c r="H261" s="541"/>
      <c r="I261" s="541"/>
    </row>
    <row r="262" spans="4:9" ht="12">
      <c r="D262" s="541"/>
      <c r="E262" s="541"/>
      <c r="F262" s="541"/>
      <c r="G262" s="541"/>
      <c r="H262" s="541"/>
      <c r="I262" s="541"/>
    </row>
    <row r="263" spans="4:9" ht="12">
      <c r="D263" s="541"/>
      <c r="E263" s="541"/>
      <c r="F263" s="541"/>
      <c r="G263" s="541"/>
      <c r="H263" s="541"/>
      <c r="I263" s="541"/>
    </row>
  </sheetData>
  <sheetProtection/>
  <mergeCells count="4">
    <mergeCell ref="B29:C29"/>
    <mergeCell ref="E29:G29"/>
    <mergeCell ref="I29:J29"/>
    <mergeCell ref="G3:I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H24 C18:H18 C20:H20 C11:H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19:H19 C21:H21">
      <formula1>-99999999999</formula1>
      <formula2>0</formula2>
    </dataValidation>
  </dataValidations>
  <printOptions/>
  <pageMargins left="0.3" right="0.17" top="0.7480314960629921" bottom="0.7480314960629921" header="0.31496062992125984" footer="0.31496062992125984"/>
  <pageSetup fitToHeight="1" fitToWidth="1" horizontalDpi="600" verticalDpi="600" orientation="landscape" paperSize="9" r:id="rId1"/>
  <headerFooter>
    <oddFooter>&amp;C&amp;A&amp;RСтр.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5F74B"/>
  </sheetPr>
  <dimension ref="A1:P60"/>
  <sheetViews>
    <sheetView zoomScalePageLayoutView="0" workbookViewId="0" topLeftCell="A1">
      <selection activeCell="Q33" sqref="Q33"/>
    </sheetView>
  </sheetViews>
  <sheetFormatPr defaultColWidth="10.75390625" defaultRowHeight="12.75"/>
  <cols>
    <col min="1" max="1" width="42.00390625" style="544" customWidth="1"/>
    <col min="2" max="2" width="8.125" style="595" customWidth="1"/>
    <col min="3" max="3" width="19.75390625" style="544" customWidth="1"/>
    <col min="4" max="4" width="20.125" style="544" customWidth="1"/>
    <col min="5" max="5" width="17.25390625" style="544" customWidth="1"/>
    <col min="6" max="6" width="19.75390625" style="544" customWidth="1"/>
    <col min="7" max="10" width="10.75390625" style="544" customWidth="1"/>
    <col min="11" max="13" width="0" style="544" hidden="1" customWidth="1"/>
    <col min="14" max="14" width="13.875" style="544" hidden="1" customWidth="1"/>
    <col min="15" max="15" width="13.75390625" style="544" hidden="1" customWidth="1"/>
    <col min="16" max="16" width="0" style="544" hidden="1" customWidth="1"/>
    <col min="17" max="16384" width="10.75390625" style="544" customWidth="1"/>
  </cols>
  <sheetData>
    <row r="1" spans="1:6" ht="15.75" customHeight="1">
      <c r="A1" s="542"/>
      <c r="B1" s="543"/>
      <c r="C1" s="542"/>
      <c r="D1" s="542"/>
      <c r="E1" s="542"/>
      <c r="F1" s="542"/>
    </row>
    <row r="2" spans="1:6" ht="12.75" customHeight="1">
      <c r="A2" s="545" t="s">
        <v>829</v>
      </c>
      <c r="B2" s="545"/>
      <c r="C2" s="545"/>
      <c r="D2" s="545"/>
      <c r="E2" s="545"/>
      <c r="F2" s="545"/>
    </row>
    <row r="3" spans="1:6" ht="12.75" customHeight="1">
      <c r="A3" s="545" t="s">
        <v>830</v>
      </c>
      <c r="B3" s="545"/>
      <c r="C3" s="545"/>
      <c r="D3" s="545"/>
      <c r="E3" s="545"/>
      <c r="F3" s="545"/>
    </row>
    <row r="4" spans="1:6" ht="14.25" customHeight="1">
      <c r="A4" s="629" t="s">
        <v>519</v>
      </c>
      <c r="B4" s="631" t="str">
        <f>'справка № 1 СЧЕТОВОДЕН  БАЛАНС'!B3</f>
        <v>ГРУПА "АЛБЕНА ИНВЕСТ - ХОЛДИНГ"АД</v>
      </c>
      <c r="C4" s="546"/>
      <c r="D4" s="546"/>
      <c r="E4" s="546"/>
      <c r="F4" s="546"/>
    </row>
    <row r="5" spans="1:6" ht="12.75" customHeight="1">
      <c r="A5" s="630" t="s">
        <v>521</v>
      </c>
      <c r="B5" s="631" t="str">
        <f>'справка № 1 СЧЕТОВОДЕН  БАЛАНС'!B4</f>
        <v>КОНСОЛИДИРАН</v>
      </c>
      <c r="C5" s="546"/>
      <c r="D5" s="546"/>
      <c r="E5" s="2" t="s">
        <v>619</v>
      </c>
      <c r="F5" s="546"/>
    </row>
    <row r="6" spans="1:13" ht="15" customHeight="1">
      <c r="A6" s="625" t="s">
        <v>522</v>
      </c>
      <c r="B6" s="632" t="str">
        <f>'справка № 1 СЧЕТОВОДЕН  БАЛАНС'!B5</f>
        <v>31.03.2015 г.</v>
      </c>
      <c r="C6" s="547"/>
      <c r="D6" s="547"/>
      <c r="E6" s="1" t="s">
        <v>512</v>
      </c>
      <c r="F6" s="547"/>
      <c r="G6" s="547"/>
      <c r="H6" s="547"/>
      <c r="I6" s="547"/>
      <c r="J6" s="547"/>
      <c r="K6" s="547"/>
      <c r="L6" s="547"/>
      <c r="M6" s="547"/>
    </row>
    <row r="7" spans="2:13" s="548" customFormat="1" ht="12.75" customHeight="1">
      <c r="B7" s="549"/>
      <c r="C7" s="550"/>
      <c r="D7" s="550"/>
      <c r="E7" s="550"/>
      <c r="F7" s="551" t="s">
        <v>270</v>
      </c>
      <c r="G7" s="550"/>
      <c r="H7" s="550"/>
      <c r="I7" s="550"/>
      <c r="J7" s="550"/>
      <c r="K7" s="550"/>
      <c r="L7" s="550"/>
      <c r="M7" s="550"/>
    </row>
    <row r="8" spans="1:15" s="556" customFormat="1" ht="51">
      <c r="A8" s="552" t="s">
        <v>831</v>
      </c>
      <c r="B8" s="553" t="s">
        <v>4</v>
      </c>
      <c r="C8" s="554" t="s">
        <v>832</v>
      </c>
      <c r="D8" s="554" t="s">
        <v>833</v>
      </c>
      <c r="E8" s="554" t="s">
        <v>834</v>
      </c>
      <c r="F8" s="554" t="s">
        <v>835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10</v>
      </c>
      <c r="B9" s="553" t="s">
        <v>11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836</v>
      </c>
      <c r="B10" s="558"/>
      <c r="C10" s="559"/>
      <c r="D10" s="559"/>
      <c r="E10" s="559"/>
      <c r="F10" s="559"/>
    </row>
    <row r="11" spans="1:6" ht="18" customHeight="1">
      <c r="A11" s="559" t="s">
        <v>837</v>
      </c>
      <c r="B11" s="560"/>
      <c r="C11" s="559"/>
      <c r="D11" s="559"/>
      <c r="E11" s="559"/>
      <c r="F11" s="559"/>
    </row>
    <row r="12" spans="1:15" ht="14.25" customHeight="1">
      <c r="A12" s="561" t="s">
        <v>838</v>
      </c>
      <c r="B12" s="560"/>
      <c r="C12" s="562">
        <v>295</v>
      </c>
      <c r="D12" s="563">
        <v>92.98</v>
      </c>
      <c r="E12" s="562">
        <v>0</v>
      </c>
      <c r="F12" s="564">
        <f>C12-E12</f>
        <v>295</v>
      </c>
      <c r="K12" s="600" t="s">
        <v>877</v>
      </c>
      <c r="L12" s="601"/>
      <c r="M12" s="601"/>
      <c r="N12" s="601" t="s">
        <v>887</v>
      </c>
      <c r="O12" s="601" t="s">
        <v>888</v>
      </c>
    </row>
    <row r="13" spans="1:15" ht="12.75">
      <c r="A13" s="561" t="s">
        <v>839</v>
      </c>
      <c r="B13" s="560"/>
      <c r="C13" s="562">
        <v>790.18</v>
      </c>
      <c r="D13" s="563">
        <v>69.26</v>
      </c>
      <c r="E13" s="562">
        <v>0</v>
      </c>
      <c r="F13" s="564">
        <f aca="true" t="shared" si="0" ref="F13:F22">C13-E13</f>
        <v>790.18</v>
      </c>
      <c r="K13" s="602">
        <v>879131</v>
      </c>
      <c r="L13" s="602" t="s">
        <v>873</v>
      </c>
      <c r="M13" s="601" t="s">
        <v>885</v>
      </c>
      <c r="N13" s="603">
        <f>52484120.7-4879177.05</f>
        <v>47604943.650000006</v>
      </c>
      <c r="O13" s="603">
        <v>-4879177.05</v>
      </c>
    </row>
    <row r="14" spans="1:15" ht="12.75">
      <c r="A14" s="561" t="s">
        <v>840</v>
      </c>
      <c r="B14" s="560"/>
      <c r="C14" s="565">
        <f>636+1</f>
        <v>637</v>
      </c>
      <c r="D14" s="566">
        <v>98.36</v>
      </c>
      <c r="E14" s="562">
        <v>0</v>
      </c>
      <c r="F14" s="564">
        <f t="shared" si="0"/>
        <v>637</v>
      </c>
      <c r="K14" s="602">
        <v>183602</v>
      </c>
      <c r="L14" s="602" t="s">
        <v>874</v>
      </c>
      <c r="M14" s="601" t="s">
        <v>885</v>
      </c>
      <c r="N14" s="603">
        <v>208287.98</v>
      </c>
      <c r="O14" s="603"/>
    </row>
    <row r="15" spans="1:15" ht="12.75">
      <c r="A15" s="561" t="s">
        <v>841</v>
      </c>
      <c r="B15" s="560"/>
      <c r="C15" s="565">
        <v>166</v>
      </c>
      <c r="D15" s="566">
        <v>93.69</v>
      </c>
      <c r="E15" s="562">
        <v>0</v>
      </c>
      <c r="F15" s="564">
        <f t="shared" si="0"/>
        <v>166</v>
      </c>
      <c r="K15" s="602">
        <v>89905</v>
      </c>
      <c r="L15" s="602" t="s">
        <v>875</v>
      </c>
      <c r="M15" s="601" t="s">
        <v>885</v>
      </c>
      <c r="N15" s="603">
        <v>91255.98</v>
      </c>
      <c r="O15" s="603"/>
    </row>
    <row r="16" spans="1:15" ht="12.75">
      <c r="A16" s="561" t="s">
        <v>842</v>
      </c>
      <c r="B16" s="560"/>
      <c r="C16" s="565">
        <v>3178</v>
      </c>
      <c r="D16" s="566">
        <v>86.94</v>
      </c>
      <c r="E16" s="562">
        <v>0</v>
      </c>
      <c r="F16" s="564">
        <f t="shared" si="0"/>
        <v>3178</v>
      </c>
      <c r="K16" s="602">
        <v>40281</v>
      </c>
      <c r="L16" s="602" t="s">
        <v>876</v>
      </c>
      <c r="M16" s="601" t="s">
        <v>885</v>
      </c>
      <c r="N16" s="603">
        <f>18930-18930</f>
        <v>0</v>
      </c>
      <c r="O16" s="603">
        <v>-18930</v>
      </c>
    </row>
    <row r="17" spans="1:15" ht="12.75">
      <c r="A17" s="561" t="s">
        <v>843</v>
      </c>
      <c r="B17" s="560"/>
      <c r="C17" s="565">
        <v>3422</v>
      </c>
      <c r="D17" s="566">
        <v>100</v>
      </c>
      <c r="E17" s="562">
        <v>0</v>
      </c>
      <c r="F17" s="564">
        <f t="shared" si="0"/>
        <v>3422</v>
      </c>
      <c r="K17" s="602">
        <v>1723</v>
      </c>
      <c r="L17" s="602" t="s">
        <v>878</v>
      </c>
      <c r="M17" s="601" t="s">
        <v>885</v>
      </c>
      <c r="N17" s="603">
        <f>216700.17-115000</f>
        <v>101700.17000000001</v>
      </c>
      <c r="O17" s="603">
        <v>-115000</v>
      </c>
    </row>
    <row r="18" spans="1:15" ht="12.75">
      <c r="A18" s="561" t="s">
        <v>844</v>
      </c>
      <c r="B18" s="560"/>
      <c r="C18" s="565">
        <v>375.48</v>
      </c>
      <c r="D18" s="566">
        <v>98.88</v>
      </c>
      <c r="E18" s="562">
        <v>0</v>
      </c>
      <c r="F18" s="564">
        <f t="shared" si="0"/>
        <v>375.48</v>
      </c>
      <c r="K18" s="602">
        <v>300000</v>
      </c>
      <c r="L18" s="602" t="s">
        <v>879</v>
      </c>
      <c r="M18" s="601" t="s">
        <v>885</v>
      </c>
      <c r="N18" s="603">
        <v>300000</v>
      </c>
      <c r="O18" s="603"/>
    </row>
    <row r="19" spans="1:15" ht="12.75">
      <c r="A19" s="561" t="s">
        <v>845</v>
      </c>
      <c r="B19" s="560"/>
      <c r="C19" s="562">
        <v>1686</v>
      </c>
      <c r="D19" s="563">
        <v>99.7</v>
      </c>
      <c r="E19" s="562">
        <v>0</v>
      </c>
      <c r="F19" s="564">
        <f t="shared" si="0"/>
        <v>1686</v>
      </c>
      <c r="K19" s="602">
        <v>2500005</v>
      </c>
      <c r="L19" s="602" t="s">
        <v>880</v>
      </c>
      <c r="M19" s="601" t="s">
        <v>885</v>
      </c>
      <c r="N19" s="603">
        <v>2500005</v>
      </c>
      <c r="O19" s="603"/>
    </row>
    <row r="20" spans="1:15" ht="12.75">
      <c r="A20" s="561" t="s">
        <v>846</v>
      </c>
      <c r="B20" s="560"/>
      <c r="C20" s="562">
        <v>3918</v>
      </c>
      <c r="D20" s="563">
        <v>99.68</v>
      </c>
      <c r="E20" s="562">
        <v>0</v>
      </c>
      <c r="F20" s="564">
        <f t="shared" si="0"/>
        <v>3918</v>
      </c>
      <c r="K20" s="602">
        <v>11672</v>
      </c>
      <c r="L20" s="602" t="s">
        <v>886</v>
      </c>
      <c r="M20" s="601" t="s">
        <v>885</v>
      </c>
      <c r="N20" s="603">
        <f>11672-11672</f>
        <v>0</v>
      </c>
      <c r="O20" s="603">
        <v>-11672</v>
      </c>
    </row>
    <row r="21" spans="1:15" ht="12.75">
      <c r="A21" s="561" t="s">
        <v>847</v>
      </c>
      <c r="B21" s="560"/>
      <c r="C21" s="562">
        <f>3405+1320</f>
        <v>4725</v>
      </c>
      <c r="D21" s="567">
        <v>100</v>
      </c>
      <c r="E21" s="562">
        <v>0</v>
      </c>
      <c r="F21" s="564">
        <f t="shared" si="0"/>
        <v>4725</v>
      </c>
      <c r="K21" s="602">
        <f>SUM(K13:K20)</f>
        <v>4006319</v>
      </c>
      <c r="L21" s="602"/>
      <c r="M21" s="602"/>
      <c r="N21" s="603">
        <f>SUM(N13:N20)</f>
        <v>50806192.78</v>
      </c>
      <c r="O21" s="603">
        <f>SUM(O13:O20)</f>
        <v>-5024779.05</v>
      </c>
    </row>
    <row r="22" spans="1:15" ht="12.75">
      <c r="A22" s="561"/>
      <c r="B22" s="560"/>
      <c r="C22" s="562"/>
      <c r="D22" s="563"/>
      <c r="E22" s="562">
        <v>0</v>
      </c>
      <c r="F22" s="564">
        <f t="shared" si="0"/>
        <v>0</v>
      </c>
      <c r="J22" s="607">
        <v>0.0005</v>
      </c>
      <c r="K22" s="602">
        <v>2000</v>
      </c>
      <c r="L22" s="602" t="s">
        <v>873</v>
      </c>
      <c r="M22" s="602" t="s">
        <v>881</v>
      </c>
      <c r="N22" s="603">
        <v>119400</v>
      </c>
      <c r="O22" s="603"/>
    </row>
    <row r="23" spans="1:16" ht="11.25" customHeight="1">
      <c r="A23" s="568" t="s">
        <v>572</v>
      </c>
      <c r="B23" s="569" t="s">
        <v>848</v>
      </c>
      <c r="C23" s="644">
        <f>SUM(C12:C22)</f>
        <v>19192.66</v>
      </c>
      <c r="D23" s="644"/>
      <c r="E23" s="644">
        <f>SUM(E12:E22)</f>
        <v>0</v>
      </c>
      <c r="F23" s="644">
        <f>SUM(F12:F22)</f>
        <v>19192.66</v>
      </c>
      <c r="G23" s="570"/>
      <c r="H23" s="570"/>
      <c r="I23" s="570"/>
      <c r="J23" s="570"/>
      <c r="K23" s="602">
        <v>6706</v>
      </c>
      <c r="L23" s="602" t="s">
        <v>882</v>
      </c>
      <c r="M23" s="602" t="s">
        <v>883</v>
      </c>
      <c r="N23" s="603">
        <v>35294</v>
      </c>
      <c r="O23" s="603"/>
      <c r="P23" s="570"/>
    </row>
    <row r="24" spans="1:16" ht="11.25" customHeight="1">
      <c r="A24" s="568"/>
      <c r="B24" s="569"/>
      <c r="C24" s="571"/>
      <c r="D24" s="572"/>
      <c r="E24" s="571"/>
      <c r="F24" s="573"/>
      <c r="G24" s="570"/>
      <c r="H24" s="570"/>
      <c r="I24" s="570"/>
      <c r="J24" s="570"/>
      <c r="K24" s="604">
        <v>50000</v>
      </c>
      <c r="L24" s="604" t="s">
        <v>879</v>
      </c>
      <c r="M24" s="604" t="s">
        <v>884</v>
      </c>
      <c r="N24" s="603">
        <v>50000</v>
      </c>
      <c r="O24" s="603"/>
      <c r="P24" s="570"/>
    </row>
    <row r="25" spans="1:15" ht="16.5" customHeight="1">
      <c r="A25" s="559" t="s">
        <v>849</v>
      </c>
      <c r="B25" s="574"/>
      <c r="C25" s="575"/>
      <c r="D25" s="576"/>
      <c r="E25" s="575"/>
      <c r="F25" s="577"/>
      <c r="K25" s="605">
        <f>SUM(K21:K24)</f>
        <v>4065025</v>
      </c>
      <c r="L25" s="604"/>
      <c r="M25" s="604"/>
      <c r="N25" s="603">
        <f>SUM(N21:N24)</f>
        <v>51010886.78</v>
      </c>
      <c r="O25" s="603"/>
    </row>
    <row r="26" spans="1:15" ht="12.75">
      <c r="A26" s="559" t="s">
        <v>548</v>
      </c>
      <c r="B26" s="574"/>
      <c r="C26" s="578"/>
      <c r="D26" s="579"/>
      <c r="E26" s="578"/>
      <c r="F26" s="564">
        <f>C26-E26</f>
        <v>0</v>
      </c>
      <c r="K26" s="604"/>
      <c r="L26" s="604"/>
      <c r="M26" s="604"/>
      <c r="N26" s="604"/>
      <c r="O26" s="604"/>
    </row>
    <row r="27" spans="1:16" ht="15" customHeight="1">
      <c r="A27" s="568" t="s">
        <v>825</v>
      </c>
      <c r="B27" s="569" t="s">
        <v>850</v>
      </c>
      <c r="C27" s="571">
        <f>SUM(C26:C26)</f>
        <v>0</v>
      </c>
      <c r="D27" s="572"/>
      <c r="E27" s="571">
        <f>SUM(E26:E26)</f>
        <v>0</v>
      </c>
      <c r="F27" s="573">
        <f>SUM(F26:F26)</f>
        <v>0</v>
      </c>
      <c r="G27" s="570"/>
      <c r="H27" s="570"/>
      <c r="I27" s="570"/>
      <c r="J27" s="570"/>
      <c r="K27" s="604"/>
      <c r="L27" s="604"/>
      <c r="M27" s="604"/>
      <c r="N27" s="603">
        <f>N25-O21</f>
        <v>56035665.83</v>
      </c>
      <c r="O27" s="604" t="s">
        <v>892</v>
      </c>
      <c r="P27" s="570"/>
    </row>
    <row r="28" spans="1:15" ht="12.75" customHeight="1">
      <c r="A28" s="559" t="s">
        <v>851</v>
      </c>
      <c r="B28" s="574"/>
      <c r="C28" s="575"/>
      <c r="D28" s="576"/>
      <c r="E28" s="575"/>
      <c r="F28" s="577"/>
      <c r="K28" s="606"/>
      <c r="L28" s="606"/>
      <c r="M28" s="606"/>
      <c r="N28" s="606"/>
      <c r="O28" s="606"/>
    </row>
    <row r="29" spans="1:6" ht="12.75">
      <c r="A29" s="561" t="s">
        <v>852</v>
      </c>
      <c r="B29" s="580"/>
      <c r="C29" s="562">
        <v>894</v>
      </c>
      <c r="D29" s="563">
        <v>31.88</v>
      </c>
      <c r="E29" s="562">
        <v>894</v>
      </c>
      <c r="F29" s="564">
        <f>C29-E29</f>
        <v>0</v>
      </c>
    </row>
    <row r="30" spans="1:6" ht="12.75">
      <c r="A30" s="561" t="s">
        <v>853</v>
      </c>
      <c r="B30" s="560"/>
      <c r="C30" s="581">
        <v>3338</v>
      </c>
      <c r="D30" s="582">
        <v>45.9</v>
      </c>
      <c r="E30" s="581">
        <v>3338</v>
      </c>
      <c r="F30" s="564">
        <f>C30-E30</f>
        <v>0</v>
      </c>
    </row>
    <row r="31" spans="1:6" ht="13.5" customHeight="1">
      <c r="A31" s="559"/>
      <c r="B31" s="560"/>
      <c r="C31" s="581"/>
      <c r="D31" s="583"/>
      <c r="E31" s="581"/>
      <c r="F31" s="564">
        <f>C31-E31</f>
        <v>0</v>
      </c>
    </row>
    <row r="32" spans="1:16" ht="12" customHeight="1">
      <c r="A32" s="568" t="s">
        <v>854</v>
      </c>
      <c r="B32" s="569" t="s">
        <v>855</v>
      </c>
      <c r="C32" s="644">
        <f>SUM(C29:C31)</f>
        <v>4232</v>
      </c>
      <c r="D32" s="645"/>
      <c r="E32" s="644">
        <f>SUM(E29:E31)</f>
        <v>4232</v>
      </c>
      <c r="F32" s="646">
        <f>SUM(F29:F31)</f>
        <v>0</v>
      </c>
      <c r="G32" s="570"/>
      <c r="H32" s="570"/>
      <c r="I32" s="570"/>
      <c r="J32" s="570"/>
      <c r="K32" s="570"/>
      <c r="L32" s="570"/>
      <c r="M32" s="570"/>
      <c r="N32" s="570"/>
      <c r="O32" s="570"/>
      <c r="P32" s="570"/>
    </row>
    <row r="33" spans="1:6" ht="18.75" customHeight="1">
      <c r="A33" s="559" t="s">
        <v>856</v>
      </c>
      <c r="B33" s="574"/>
      <c r="C33" s="575"/>
      <c r="D33" s="584"/>
      <c r="E33" s="575"/>
      <c r="F33" s="577"/>
    </row>
    <row r="34" spans="1:6" ht="14.25" customHeight="1">
      <c r="A34" s="597" t="s">
        <v>857</v>
      </c>
      <c r="B34" s="580"/>
      <c r="C34" s="562">
        <v>50374</v>
      </c>
      <c r="D34" s="563">
        <v>20.57</v>
      </c>
      <c r="E34" s="562">
        <v>50374</v>
      </c>
      <c r="F34" s="649">
        <f>C34-E34</f>
        <v>0</v>
      </c>
    </row>
    <row r="35" spans="1:6" ht="14.25" customHeight="1">
      <c r="A35" s="597" t="s">
        <v>858</v>
      </c>
      <c r="B35" s="580"/>
      <c r="C35" s="562">
        <v>0</v>
      </c>
      <c r="D35" s="563">
        <f>40281/1424119%</f>
        <v>2.828485540885277</v>
      </c>
      <c r="E35" s="562">
        <v>0</v>
      </c>
      <c r="F35" s="649">
        <f>C35-E35</f>
        <v>0</v>
      </c>
    </row>
    <row r="36" spans="1:6" ht="12.75">
      <c r="A36" s="559" t="s">
        <v>859</v>
      </c>
      <c r="B36" s="560"/>
      <c r="C36" s="648">
        <f>300+50</f>
        <v>350</v>
      </c>
      <c r="D36" s="583">
        <f>350000/1891000%</f>
        <v>18.508725542041248</v>
      </c>
      <c r="E36" s="581"/>
      <c r="F36" s="649">
        <f>C36-E36</f>
        <v>350</v>
      </c>
    </row>
    <row r="37" spans="1:6" ht="12.75">
      <c r="A37" s="559" t="s">
        <v>890</v>
      </c>
      <c r="B37" s="560"/>
      <c r="C37" s="648">
        <v>2500</v>
      </c>
      <c r="D37" s="583">
        <f>2500005/25533542%</f>
        <v>9.79106228191921</v>
      </c>
      <c r="E37" s="581"/>
      <c r="F37" s="649">
        <v>2500</v>
      </c>
    </row>
    <row r="38" spans="1:6" ht="12.75">
      <c r="A38" s="559" t="s">
        <v>889</v>
      </c>
      <c r="B38" s="560"/>
      <c r="C38" s="648">
        <v>7</v>
      </c>
      <c r="D38" s="583">
        <f>6706/163322%</f>
        <v>4.105999191780654</v>
      </c>
      <c r="E38" s="581"/>
      <c r="F38" s="649">
        <v>7</v>
      </c>
    </row>
    <row r="39" spans="1:6" ht="12.75">
      <c r="A39" s="559" t="s">
        <v>891</v>
      </c>
      <c r="B39" s="560"/>
      <c r="C39" s="648">
        <v>0</v>
      </c>
      <c r="D39" s="582">
        <f>11672/50000%</f>
        <v>23.344</v>
      </c>
      <c r="E39" s="578"/>
      <c r="F39" s="649">
        <f>C39-E39</f>
        <v>0</v>
      </c>
    </row>
    <row r="40" spans="1:16" ht="14.25" customHeight="1">
      <c r="A40" s="568" t="s">
        <v>589</v>
      </c>
      <c r="B40" s="569" t="s">
        <v>860</v>
      </c>
      <c r="C40" s="644">
        <f>SUM(C34:C39)</f>
        <v>53231</v>
      </c>
      <c r="D40" s="645"/>
      <c r="E40" s="644">
        <f>SUM(E34:E39)</f>
        <v>50374</v>
      </c>
      <c r="F40" s="647">
        <f>SUM(F34:F39)</f>
        <v>2857</v>
      </c>
      <c r="G40" s="570"/>
      <c r="H40" s="570"/>
      <c r="I40" s="570"/>
      <c r="J40" s="570"/>
      <c r="K40" s="570"/>
      <c r="L40" s="570"/>
      <c r="M40" s="570"/>
      <c r="N40" s="570"/>
      <c r="O40" s="570"/>
      <c r="P40" s="570"/>
    </row>
    <row r="41" spans="1:16" ht="20.25" customHeight="1">
      <c r="A41" s="585" t="s">
        <v>861</v>
      </c>
      <c r="B41" s="569" t="s">
        <v>862</v>
      </c>
      <c r="C41" s="644">
        <f>C40+C32+C27+C23</f>
        <v>76655.66</v>
      </c>
      <c r="D41" s="644"/>
      <c r="E41" s="644">
        <f>E40+E32+E27+E23</f>
        <v>54606</v>
      </c>
      <c r="F41" s="647">
        <f>F40+F32+F27+F23</f>
        <v>22049.66</v>
      </c>
      <c r="G41" s="570"/>
      <c r="H41" s="570"/>
      <c r="I41" s="570"/>
      <c r="J41" s="570"/>
      <c r="K41" s="570"/>
      <c r="L41" s="570"/>
      <c r="M41" s="570"/>
      <c r="N41" s="570"/>
      <c r="O41" s="570"/>
      <c r="P41" s="570"/>
    </row>
    <row r="42" spans="1:6" ht="15" customHeight="1">
      <c r="A42" s="557" t="s">
        <v>863</v>
      </c>
      <c r="B42" s="569"/>
      <c r="C42" s="575"/>
      <c r="D42" s="576"/>
      <c r="E42" s="575"/>
      <c r="F42" s="577"/>
    </row>
    <row r="43" spans="1:6" ht="14.25" customHeight="1">
      <c r="A43" s="559" t="s">
        <v>837</v>
      </c>
      <c r="B43" s="574"/>
      <c r="C43" s="575"/>
      <c r="D43" s="576"/>
      <c r="E43" s="575"/>
      <c r="F43" s="577"/>
    </row>
    <row r="44" spans="1:6" ht="12.75">
      <c r="A44" s="559" t="s">
        <v>864</v>
      </c>
      <c r="B44" s="574"/>
      <c r="C44" s="578"/>
      <c r="D44" s="579"/>
      <c r="E44" s="578"/>
      <c r="F44" s="564">
        <f>C44-E44</f>
        <v>0</v>
      </c>
    </row>
    <row r="45" spans="1:16" ht="15" customHeight="1">
      <c r="A45" s="568" t="s">
        <v>572</v>
      </c>
      <c r="B45" s="569" t="s">
        <v>865</v>
      </c>
      <c r="C45" s="571">
        <f>SUM(C44:C44)</f>
        <v>0</v>
      </c>
      <c r="D45" s="572"/>
      <c r="E45" s="571">
        <f>SUM(E44:E44)</f>
        <v>0</v>
      </c>
      <c r="F45" s="573">
        <f>SUM(F44:F44)</f>
        <v>0</v>
      </c>
      <c r="G45" s="570"/>
      <c r="H45" s="570"/>
      <c r="I45" s="570"/>
      <c r="J45" s="570"/>
      <c r="K45" s="570"/>
      <c r="L45" s="570"/>
      <c r="M45" s="570"/>
      <c r="N45" s="570"/>
      <c r="O45" s="570"/>
      <c r="P45" s="570"/>
    </row>
    <row r="46" spans="1:6" ht="15.75" customHeight="1">
      <c r="A46" s="559" t="s">
        <v>849</v>
      </c>
      <c r="B46" s="574"/>
      <c r="C46" s="575"/>
      <c r="D46" s="576"/>
      <c r="E46" s="575"/>
      <c r="F46" s="577"/>
    </row>
    <row r="47" spans="1:6" ht="12.75">
      <c r="A47" s="559" t="s">
        <v>548</v>
      </c>
      <c r="B47" s="574"/>
      <c r="C47" s="578"/>
      <c r="D47" s="579"/>
      <c r="E47" s="578"/>
      <c r="F47" s="564">
        <f>C47-E47</f>
        <v>0</v>
      </c>
    </row>
    <row r="48" spans="1:16" ht="11.25" customHeight="1">
      <c r="A48" s="568" t="s">
        <v>825</v>
      </c>
      <c r="B48" s="569" t="s">
        <v>866</v>
      </c>
      <c r="C48" s="571">
        <f>SUM(C47:C47)</f>
        <v>0</v>
      </c>
      <c r="D48" s="572"/>
      <c r="E48" s="571">
        <f>SUM(E47:E47)</f>
        <v>0</v>
      </c>
      <c r="F48" s="573">
        <f>SUM(F47:F47)</f>
        <v>0</v>
      </c>
      <c r="G48" s="570"/>
      <c r="H48" s="570"/>
      <c r="I48" s="570"/>
      <c r="J48" s="570"/>
      <c r="K48" s="570"/>
      <c r="L48" s="570"/>
      <c r="M48" s="570"/>
      <c r="N48" s="570"/>
      <c r="O48" s="570"/>
      <c r="P48" s="570"/>
    </row>
    <row r="49" spans="1:6" ht="15" customHeight="1">
      <c r="A49" s="559" t="s">
        <v>851</v>
      </c>
      <c r="B49" s="574"/>
      <c r="C49" s="575"/>
      <c r="D49" s="576"/>
      <c r="E49" s="575"/>
      <c r="F49" s="577"/>
    </row>
    <row r="50" spans="1:6" ht="12.75">
      <c r="A50" s="559" t="s">
        <v>548</v>
      </c>
      <c r="B50" s="574"/>
      <c r="C50" s="578"/>
      <c r="D50" s="579"/>
      <c r="E50" s="578"/>
      <c r="F50" s="564">
        <f>C50-E50</f>
        <v>0</v>
      </c>
    </row>
    <row r="51" spans="1:16" ht="15.75" customHeight="1">
      <c r="A51" s="568" t="s">
        <v>854</v>
      </c>
      <c r="B51" s="569" t="s">
        <v>867</v>
      </c>
      <c r="C51" s="586">
        <f>SUM(C50:C50)</f>
        <v>0</v>
      </c>
      <c r="D51" s="572"/>
      <c r="E51" s="571">
        <f>SUM(E50:E50)</f>
        <v>0</v>
      </c>
      <c r="F51" s="573">
        <f>SUM(F50:F50)</f>
        <v>0</v>
      </c>
      <c r="G51" s="570"/>
      <c r="H51" s="570"/>
      <c r="I51" s="570"/>
      <c r="J51" s="570"/>
      <c r="K51" s="570"/>
      <c r="L51" s="570"/>
      <c r="M51" s="570"/>
      <c r="N51" s="570"/>
      <c r="O51" s="570"/>
      <c r="P51" s="570"/>
    </row>
    <row r="52" spans="1:6" ht="12.75" customHeight="1">
      <c r="A52" s="559" t="s">
        <v>856</v>
      </c>
      <c r="B52" s="574"/>
      <c r="C52" s="575"/>
      <c r="D52" s="576"/>
      <c r="E52" s="575"/>
      <c r="F52" s="577"/>
    </row>
    <row r="53" spans="1:6" ht="12.75">
      <c r="A53" s="559" t="s">
        <v>868</v>
      </c>
      <c r="B53" s="574"/>
      <c r="C53" s="581">
        <f>217-115</f>
        <v>102</v>
      </c>
      <c r="D53" s="587">
        <v>5.06</v>
      </c>
      <c r="E53" s="578"/>
      <c r="F53" s="564">
        <f>C53-E53</f>
        <v>102</v>
      </c>
    </row>
    <row r="54" spans="1:16" ht="17.25" customHeight="1">
      <c r="A54" s="568" t="s">
        <v>589</v>
      </c>
      <c r="B54" s="569" t="s">
        <v>869</v>
      </c>
      <c r="C54" s="552">
        <f>SUM(C53:C53)</f>
        <v>102</v>
      </c>
      <c r="D54" s="645"/>
      <c r="E54" s="552">
        <f>SUM(E53:E53)</f>
        <v>0</v>
      </c>
      <c r="F54" s="646">
        <f>SUM(F53:F53)</f>
        <v>102</v>
      </c>
      <c r="G54" s="570"/>
      <c r="H54" s="570"/>
      <c r="I54" s="570"/>
      <c r="J54" s="570"/>
      <c r="K54" s="570"/>
      <c r="L54" s="570"/>
      <c r="M54" s="570"/>
      <c r="N54" s="570"/>
      <c r="O54" s="570"/>
      <c r="P54" s="570"/>
    </row>
    <row r="55" spans="1:16" ht="19.5" customHeight="1">
      <c r="A55" s="585" t="s">
        <v>870</v>
      </c>
      <c r="B55" s="569" t="s">
        <v>871</v>
      </c>
      <c r="C55" s="571">
        <f>C54+C51+C48+C45</f>
        <v>102</v>
      </c>
      <c r="D55" s="572"/>
      <c r="E55" s="571">
        <f>E54+E51+E48+E45</f>
        <v>0</v>
      </c>
      <c r="F55" s="573">
        <f>F54+F51+F48+F45</f>
        <v>102</v>
      </c>
      <c r="G55" s="570"/>
      <c r="H55" s="570"/>
      <c r="I55" s="570"/>
      <c r="J55" s="570"/>
      <c r="K55" s="570"/>
      <c r="L55" s="570"/>
      <c r="M55" s="570"/>
      <c r="N55" s="570"/>
      <c r="O55" s="570"/>
      <c r="P55" s="570"/>
    </row>
    <row r="56" spans="1:6" ht="19.5" customHeight="1">
      <c r="A56" s="588"/>
      <c r="B56" s="589"/>
      <c r="C56" s="590"/>
      <c r="D56" s="590"/>
      <c r="E56" s="590"/>
      <c r="F56" s="590"/>
    </row>
    <row r="57" spans="1:6" ht="12.75">
      <c r="A57" s="628" t="str">
        <f>'справка № 1 СЧЕТОВОДЕН  БАЛАНС'!A97</f>
        <v>Дата на съставяне: 25.05.2015г.</v>
      </c>
      <c r="B57" s="592"/>
      <c r="C57" s="591" t="s">
        <v>828</v>
      </c>
      <c r="D57" s="593"/>
      <c r="E57" s="591" t="s">
        <v>872</v>
      </c>
      <c r="F57" s="593"/>
    </row>
    <row r="58" spans="2:6" ht="12.75">
      <c r="B58" s="594"/>
      <c r="C58" s="204" t="s">
        <v>517</v>
      </c>
      <c r="D58" s="593"/>
      <c r="E58" s="204" t="s">
        <v>518</v>
      </c>
      <c r="F58" s="593"/>
    </row>
    <row r="59" spans="2:6" ht="12.75">
      <c r="B59" s="594"/>
      <c r="C59" s="593"/>
      <c r="D59" s="593"/>
      <c r="E59" s="68"/>
      <c r="F59" s="593"/>
    </row>
    <row r="60" spans="3:5" ht="12.75">
      <c r="C60" s="593"/>
      <c r="E60" s="593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F53 C44:F44 C47:F47 C50:F50 C26:F26 C30:C31 E30:F31 D30 D34:F35 C12:F22 D29:F29 E36:F38 C36:C38 C39:F39">
      <formula1>0</formula1>
      <formula2>9999999999999990</formula2>
    </dataValidation>
  </dataValidations>
  <printOptions/>
  <pageMargins left="0.9448818897637796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&amp;C&amp;A&amp;RСтр.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Гл.счетоводител</cp:lastModifiedBy>
  <cp:lastPrinted>2015-05-25T10:51:46Z</cp:lastPrinted>
  <dcterms:created xsi:type="dcterms:W3CDTF">2000-06-29T12:02:40Z</dcterms:created>
  <dcterms:modified xsi:type="dcterms:W3CDTF">2015-05-27T12:52:00Z</dcterms:modified>
  <cp:category/>
  <cp:version/>
  <cp:contentType/>
  <cp:contentStatus/>
</cp:coreProperties>
</file>