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<sst xmlns="http://schemas.openxmlformats.org/spreadsheetml/2006/main" count="4319" uniqueCount="1000">
  <si>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</si>
  <si>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</si>
  <si>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</si>
  <si>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</si>
  <si>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</si>
  <si>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</si>
  <si>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</si>
  <si>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</si>
  <si>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</si>
  <si>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</si>
  <si>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</si>
  <si>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</si>
  <si>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</si>
  <si>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</si>
  <si>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</si>
  <si>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</si>
  <si>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</si>
  <si>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</si>
  <si>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</si>
  <si>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</si>
  <si>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</si>
  <si>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</si>
  <si>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</si>
  <si>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</si>
  <si>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</si>
  <si>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</si>
  <si>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</si>
  <si>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</si>
  <si>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</si>
  <si>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</si>
  <si>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</si>
  <si>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</si>
  <si>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</si>
  <si>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</si>
  <si>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</si>
  <si>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</si>
  <si>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</si>
  <si>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</si>
  <si>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</si>
  <si>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</si>
  <si>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</si>
  <si>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</si>
  <si>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</si>
  <si>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</si>
  <si>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</si>
  <si>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</si>
  <si>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</si>
  <si>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</si>
  <si>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</si>
  <si>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</si>
  <si>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</si>
  <si>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</si>
  <si>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</si>
  <si>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</si>
  <si>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</si>
  <si>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</si>
  <si>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</si>
  <si>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</si>
  <si>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</si>
  <si>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</si>
  <si>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</si>
  <si>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</si>
  <si>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</si>
  <si>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</si>
  <si>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</si>
  <si>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</si>
  <si>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</si>
  <si>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</si>
  <si>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</si>
  <si>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</si>
  <si>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</si>
  <si>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</si>
  <si>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</si>
  <si>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</si>
  <si>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</si>
  <si>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</si>
  <si>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</si>
  <si>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</si>
  <si>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</si>
  <si>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</si>
  <si>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</si>
  <si>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</si>
  <si>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</si>
  <si>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</si>
  <si>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</si>
  <si>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</si>
  <si>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</si>
  <si>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</si>
  <si>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</si>
  <si>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</si>
  <si>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</si>
  <si>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</si>
  <si>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</si>
  <si>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</si>
  <si>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</si>
  <si>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</si>
  <si>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</si>
  <si>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</si>
  <si>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</si>
  <si>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</si>
  <si>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</si>
  <si>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</si>
  <si>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</si>
  <si>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</si>
  <si>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</si>
  <si>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</si>
  <si>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</si>
  <si>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</si>
  <si>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</si>
  <si>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</si>
  <si>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</si>
  <si>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</si>
  <si>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</si>
  <si>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</si>
  <si>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</si>
  <si>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</si>
  <si>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</si>
  <si>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</si>
  <si>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</si>
  <si>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</si>
  <si>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</si>
  <si>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</si>
  <si>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</si>
  <si>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</si>
  <si>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</si>
  <si>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</si>
  <si>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</si>
  <si>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</si>
  <si>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</si>
  <si>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</si>
  <si>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</si>
  <si>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</si>
  <si>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</si>
  <si>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</si>
  <si>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</si>
  <si>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</si>
  <si>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</si>
  <si>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</si>
  <si>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</si>
  <si>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</si>
  <si>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</si>
  <si>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</si>
  <si>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</si>
  <si>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</si>
  <si>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</si>
  <si>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</si>
  <si>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</si>
  <si>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</si>
  <si>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</si>
  <si>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</si>
  <si>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</si>
  <si>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</si>
  <si>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</si>
  <si>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</si>
  <si>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</si>
  <si>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</si>
  <si>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</si>
  <si>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</si>
  <si>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</si>
  <si>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</si>
  <si>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</si>
  <si>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</si>
  <si>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</si>
  <si>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</si>
  <si>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</si>
  <si>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</si>
  <si>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</si>
  <si>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</si>
  <si>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</si>
  <si>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</si>
  <si>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</si>
  <si>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</si>
  <si>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</si>
  <si>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</si>
  <si>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</si>
  <si>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</si>
  <si>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</si>
  <si>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</si>
  <si>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</si>
  <si>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</si>
  <si>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</si>
  <si>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</si>
  <si>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</si>
  <si>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</si>
  <si>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</si>
  <si>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</si>
  <si>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</si>
  <si>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</si>
  <si>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</si>
  <si>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</si>
  <si>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</si>
  <si>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</si>
  <si>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</si>
  <si>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</si>
  <si>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</si>
  <si>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</si>
  <si>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</si>
  <si>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</si>
  <si>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</si>
  <si>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</si>
  <si>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</si>
  <si>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</si>
  <si>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</si>
  <si>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</si>
  <si>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</si>
  <si>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</si>
  <si>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</si>
  <si>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</si>
  <si>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</si>
  <si>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</si>
  <si>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</si>
  <si>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</si>
  <si>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</si>
  <si>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</si>
  <si>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</si>
  <si>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</si>
  <si>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</si>
  <si>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</si>
  <si>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</si>
  <si>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</si>
  <si>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</si>
  <si>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</si>
  <si>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</si>
  <si>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</si>
  <si>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</si>
  <si>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</si>
  <si>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</si>
  <si>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</si>
  <si>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</si>
  <si>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</si>
  <si>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</si>
  <si>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</si>
  <si>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</si>
  <si>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</si>
  <si>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</si>
  <si>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</si>
  <si>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</si>
  <si>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</si>
  <si>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</si>
  <si>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</si>
  <si>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</si>
  <si>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</si>
  <si>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</si>
  <si>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</si>
  <si>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</si>
  <si>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</si>
  <si>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</si>
  <si>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</si>
  <si>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</si>
  <si>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</si>
  <si>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</si>
  <si>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</si>
  <si>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</si>
  <si>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</si>
  <si>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</si>
  <si>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</si>
  <si>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</si>
  <si>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</si>
  <si>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</si>
  <si>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</si>
  <si>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</si>
  <si>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</si>
  <si>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</si>
  <si>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</si>
  <si>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</si>
  <si>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</si>
  <si>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</si>
  <si>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</si>
  <si>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</si>
  <si>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</si>
  <si>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</si>
  <si>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</si>
  <si>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</si>
  <si>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</si>
  <si>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</si>
  <si>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</si>
  <si>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</si>
  <si>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</si>
  <si>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</si>
  <si>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</si>
  <si>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</si>
  <si>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</si>
  <si>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</si>
  <si>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</si>
  <si>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</si>
  <si>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</si>
  <si>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</si>
  <si>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</si>
  <si>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</si>
  <si>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</si>
  <si>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</si>
  <si>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</si>
  <si>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</si>
  <si>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</si>
  <si>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</si>
  <si>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</si>
  <si>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</si>
  <si>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</si>
  <si>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</si>
  <si>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</si>
  <si>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</si>
  <si>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</si>
  <si>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</si>
  <si>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</si>
  <si>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</si>
  <si>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</si>
  <si>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</si>
  <si>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</si>
  <si>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</si>
  <si>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</si>
  <si>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</si>
  <si>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</si>
  <si>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</si>
  <si>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</si>
  <si>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</si>
  <si>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</si>
  <si>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</si>
  <si>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</si>
  <si>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</si>
  <si>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</si>
  <si>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</si>
  <si>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</si>
  <si>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</si>
  <si>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</si>
  <si>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</si>
  <si>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</si>
  <si>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</si>
  <si>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</si>
  <si>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</si>
  <si>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</si>
  <si>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</si>
  <si>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</si>
  <si>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</si>
  <si>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</si>
  <si>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</si>
  <si>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</si>
  <si>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</si>
  <si>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</si>
  <si>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</si>
  <si>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</si>
  <si>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</si>
  <si>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</si>
  <si>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</si>
  <si>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</si>
  <si>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</si>
  <si>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</si>
  <si>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</si>
  <si>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</si>
  <si>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</si>
  <si>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</si>
  <si>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</si>
  <si>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</si>
  <si>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</si>
  <si>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</si>
  <si>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</si>
  <si>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</si>
  <si>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</si>
  <si>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</si>
  <si>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</si>
  <si>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</si>
  <si>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</si>
  <si>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</si>
  <si>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</si>
  <si>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</si>
  <si>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</si>
  <si>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</si>
  <si>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</si>
  <si>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</si>
  <si>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</si>
  <si>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</si>
  <si>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</si>
  <si>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</si>
  <si>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</si>
  <si>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</si>
  <si>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</si>
  <si>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</si>
  <si>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</si>
  <si>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</si>
  <si>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</si>
  <si>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</si>
  <si>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</si>
  <si>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</si>
  <si>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</si>
  <si>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</si>
  <si>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</si>
  <si>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</si>
  <si>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</si>
  <si>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</si>
  <si>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</si>
  <si>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</si>
  <si>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</si>
  <si>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</si>
  <si>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</si>
  <si>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</si>
  <si>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</si>
  <si>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</si>
  <si>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</si>
  <si>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</si>
  <si>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</si>
  <si>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</si>
  <si>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</si>
  <si>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</si>
  <si>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</si>
  <si>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</si>
  <si>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</si>
  <si>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</si>
  <si>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</si>
  <si>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</si>
  <si>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</si>
  <si>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</si>
  <si>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</si>
  <si>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</si>
  <si>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</si>
  <si>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</si>
  <si>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</si>
  <si>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</si>
  <si>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</si>
  <si>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</si>
  <si>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</si>
  <si>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</si>
  <si>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</si>
  <si>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</si>
  <si>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</si>
  <si>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</si>
  <si>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</si>
  <si>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</si>
  <si>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</si>
  <si>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</si>
  <si>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</si>
  <si>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</si>
  <si>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</si>
  <si>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</si>
  <si>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</si>
  <si>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</si>
  <si>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</si>
  <si>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</si>
  <si>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</si>
  <si>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</si>
  <si>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</si>
  <si>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</si>
  <si>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</si>
  <si>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</si>
  <si>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</si>
  <si>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</si>
  <si>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</si>
  <si>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</si>
  <si>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</si>
  <si>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</si>
  <si>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</si>
  <si>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</si>
  <si>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</si>
  <si>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</si>
  <si>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</si>
  <si>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</si>
  <si>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</si>
  <si>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</si>
  <si>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</si>
  <si>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</si>
  <si>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</si>
  <si>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</si>
  <si>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</si>
  <si>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</si>
  <si>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</si>
  <si>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</si>
  <si>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</si>
  <si>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</si>
  <si>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</si>
  <si>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</si>
  <si>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</si>
  <si>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</si>
  <si>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</si>
  <si>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</si>
  <si>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</si>
  <si>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</si>
  <si>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</si>
  <si>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</si>
  <si>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</si>
  <si>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</si>
  <si>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</si>
  <si>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</si>
  <si>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</si>
  <si>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</si>
  <si>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</si>
  <si>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</si>
  <si>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</si>
  <si>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</si>
  <si>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</si>
  <si>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</si>
  <si>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</si>
  <si>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</si>
  <si>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</si>
  <si>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</si>
  <si>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</si>
  <si>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</si>
  <si>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</si>
  <si>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</si>
  <si>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</si>
  <si>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</si>
  <si>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</si>
  <si>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</si>
  <si>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</si>
  <si>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</si>
  <si>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</si>
  <si>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</si>
  <si>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</si>
  <si>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</si>
  <si>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</si>
  <si>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</si>
  <si>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</si>
  <si>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</si>
  <si>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</si>
  <si>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</si>
  <si>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</si>
  <si>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</si>
  <si>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</si>
  <si>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</si>
  <si>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</si>
  <si>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</si>
  <si>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</si>
  <si>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</si>
  <si>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</si>
  <si>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</si>
  <si>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</si>
  <si>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</si>
  <si>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</si>
  <si>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</si>
  <si>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</si>
  <si>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</si>
  <si>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</si>
  <si>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</si>
  <si>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</si>
  <si>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</si>
  <si>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</si>
  <si>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</si>
  <si>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</si>
  <si>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</si>
  <si>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</si>
  <si>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</si>
  <si>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</si>
  <si>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</si>
  <si>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</si>
  <si>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</si>
  <si>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</si>
  <si>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</si>
  <si>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</si>
  <si>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</si>
  <si>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</si>
  <si>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</si>
  <si>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</si>
  <si>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</si>
  <si>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</si>
  <si>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</si>
  <si>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</si>
  <si>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</si>
  <si>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</si>
  <si>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</si>
  <si>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</si>
  <si>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</si>
  <si>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</si>
  <si>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</si>
  <si>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</si>
  <si>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</si>
  <si>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</si>
  <si>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</si>
  <si>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</si>
  <si>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</si>
  <si>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</si>
  <si>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</si>
  <si>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</si>
  <si>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</si>
  <si>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</si>
  <si>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</si>
  <si>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</si>
  <si>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</si>
  <si>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</si>
  <si>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</si>
  <si>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</si>
  <si>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</si>
  <si>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</si>
  <si>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</si>
  <si>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</si>
  <si>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</si>
  <si>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</si>
  <si>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</si>
  <si>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</si>
  <si>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</si>
  <si>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</si>
  <si>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</si>
  <si>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</si>
  <si>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</si>
  <si>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</si>
  <si>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</si>
  <si>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</si>
  <si>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</si>
  <si>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</si>
  <si>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</si>
  <si>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</si>
  <si>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</si>
  <si>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</si>
  <si>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</si>
  <si>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</si>
  <si>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</si>
  <si>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</si>
  <si>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</si>
  <si>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</si>
  <si>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</si>
  <si>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</si>
  <si>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</si>
  <si>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</si>
  <si>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</si>
  <si>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</si>
  <si>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</si>
  <si>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</si>
  <si>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</si>
  <si>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</si>
  <si>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</si>
  <si>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</si>
  <si>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</si>
  <si>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</si>
  <si>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</si>
  <si>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</si>
  <si>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</si>
  <si>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</si>
  <si>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</si>
  <si>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</si>
  <si>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</si>
  <si>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</si>
  <si>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</si>
  <si>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</si>
  <si>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</si>
  <si>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</si>
  <si>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</si>
  <si>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</si>
  <si>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</si>
  <si>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</si>
  <si>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</si>
  <si>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</si>
  <si>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</si>
  <si>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</si>
  <si>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</si>
  <si>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</si>
  <si>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</si>
  <si>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</si>
  <si>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</si>
  <si>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</si>
  <si>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</si>
  <si>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</si>
  <si>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</si>
  <si>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</si>
  <si>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</si>
  <si>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</si>
  <si>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</si>
  <si>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</si>
  <si>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</si>
  <si>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</si>
  <si>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</si>
  <si>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</si>
  <si>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</si>
  <si>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</si>
  <si>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</si>
  <si>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</si>
  <si>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</si>
  <si>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</si>
  <si>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</si>
  <si>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</si>
  <si>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</si>
  <si>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</si>
  <si>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</si>
  <si>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</si>
  <si>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</si>
  <si>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</si>
  <si>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</si>
  <si>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</si>
  <si>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</si>
  <si>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</si>
  <si>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</si>
  <si>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</si>
  <si>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</si>
  <si>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</si>
  <si>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</si>
  <si>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</si>
  <si>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</si>
  <si>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</si>
  <si>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</si>
  <si>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</si>
  <si>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</si>
  <si>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</si>
  <si>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</si>
  <si>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</si>
  <si>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</si>
  <si>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</si>
  <si>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</si>
  <si>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</si>
  <si>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</si>
  <si>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</si>
  <si>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</si>
  <si>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</si>
  <si>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</si>
  <si>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</si>
  <si>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</si>
  <si>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</si>
  <si>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</si>
  <si>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</si>
  <si>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</si>
  <si>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</si>
  <si>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</si>
  <si>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</si>
  <si>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</si>
  <si>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</si>
  <si>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</si>
  <si>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</si>
  <si>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</si>
  <si>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</si>
  <si>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</si>
  <si>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</si>
  <si>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</si>
  <si>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</si>
  <si>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</si>
  <si>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</si>
  <si>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</si>
  <si>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</si>
  <si>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</si>
  <si>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</si>
  <si>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</si>
  <si>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</si>
  <si>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</si>
  <si>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</si>
  <si>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</si>
  <si>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</si>
  <si>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</si>
  <si>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</si>
  <si>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</si>
  <si>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</si>
  <si>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</si>
  <si>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</si>
  <si>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</si>
  <si>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</si>
  <si>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</si>
  <si>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</si>
  <si>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</si>
  <si>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</si>
  <si>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</si>
  <si>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</si>
  <si>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</si>
  <si>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</si>
  <si>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</si>
  <si>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</si>
  <si>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</si>
  <si>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</si>
  <si>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</si>
  <si>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</si>
  <si>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</si>
  <si>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</si>
  <si>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</si>
  <si>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</si>
  <si>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</si>
  <si>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</si>
  <si>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</si>
  <si>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</si>
  <si>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</si>
  <si>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</si>
  <si>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</si>
  <si>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</si>
  <si>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</si>
  <si>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</si>
  <si>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</si>
  <si>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</si>
  <si>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</si>
  <si>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</si>
  <si>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</si>
  <si>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</si>
  <si>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</si>
  <si>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</si>
  <si>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</si>
  <si>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</si>
  <si>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</si>
  <si>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</si>
  <si>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</si>
  <si>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</si>
  <si>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</si>
  <si>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</si>
  <si>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</si>
  <si>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</si>
  <si>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</si>
  <si>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</si>
  <si>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</si>
  <si>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</si>
  <si>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</si>
  <si>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</si>
  <si>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</si>
  <si>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</si>
  <si>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</si>
  <si>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</si>
  <si>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</si>
  <si>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</si>
  <si>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</si>
  <si>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</si>
  <si>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</si>
  <si>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</si>
  <si>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</si>
  <si>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</si>
  <si>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</si>
  <si>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</si>
  <si>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</si>
  <si>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</si>
  <si>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</si>
  <si>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</si>
  <si>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</si>
  <si>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</si>
  <si>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</si>
  <si>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</si>
  <si>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</si>
  <si>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</si>
  <si>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</si>
  <si>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</si>
  <si>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</si>
  <si>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</si>
  <si>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</si>
  <si>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</si>
  <si>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</si>
  <si>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</si>
  <si>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</si>
  <si>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</si>
  <si>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</si>
  <si>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</si>
  <si>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</si>
  <si>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</si>
  <si>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</si>
  <si>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</si>
  <si>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</si>
  <si>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</si>
  <si>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</si>
  <si>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</si>
  <si>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</si>
  <si>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</si>
  <si>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</si>
  <si>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</si>
  <si>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</si>
  <si>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</si>
  <si>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</si>
  <si>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</si>
  <si>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</si>
  <si>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</si>
  <si>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</si>
  <si>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</si>
  <si>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</si>
  <si>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</si>
  <si>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</si>
  <si>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</si>
  <si>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</si>
  <si>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</si>
  <si>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</si>
  <si>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</si>
  <si>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</si>
  <si>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</si>
  <si>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</si>
  <si>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</si>
  <si>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</si>
  <si>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</si>
  <si>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</si>
  <si>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</si>
  <si>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</si>
  <si>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</si>
  <si>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</si>
  <si>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</si>
  <si>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</si>
  <si>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</si>
  <si>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</si>
  <si>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</si>
  <si>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</si>
  <si>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</si>
  <si>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</si>
  <si>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</si>
  <si>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</si>
  <si>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</si>
  <si>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</si>
  <si>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</si>
  <si>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</si>
  <si>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</si>
  <si>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</si>
  <si>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</si>
  <si>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</si>
  <si>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</si>
  <si>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</si>
  <si>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</si>
  <si>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</si>
  <si>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</si>
  <si>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</si>
  <si>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</si>
  <si>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</si>
  <si>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</si>
  <si>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</si>
  <si>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</si>
  <si>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</si>
  <si>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</si>
  <si>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</si>
  <si>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</si>
  <si>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</si>
  <si>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</si>
  <si>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</si>
  <si>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</si>
  <si>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</si>
  <si>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</si>
  <si>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</si>
  <si>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</si>
  <si>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</si>
  <si>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</si>
  <si>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</si>
  <si>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</si>
  <si>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</si>
  <si>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</si>
  <si>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</si>
  <si>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</si>
  <si>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</si>
  <si>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</si>
  <si>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</si>
  <si>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</si>
  <si>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</si>
  <si>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</si>
  <si>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</si>
  <si>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</si>
  <si>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</si>
  <si>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</si>
  <si>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</si>
  <si>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</si>
  <si>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</si>
  <si>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</si>
  <si>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</si>
  <si>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</si>
  <si>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</si>
  <si>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</si>
  <si>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</si>
  <si>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</si>
  <si>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</si>
  <si>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</si>
  <si>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</si>
  <si>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</si>
  <si>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</si>
  <si>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</si>
  <si>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</si>
  <si>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</si>
  <si>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</si>
  <si>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</si>
  <si>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</si>
  <si>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</si>
  <si>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</si>
  <si>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</si>
  <si>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</si>
  <si>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</si>
  <si>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</si>
  <si>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</si>
  <si>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</si>
  <si>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</si>
  <si>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</si>
  <si>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</si>
  <si>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</si>
  <si>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</si>
  <si>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</si>
  <si>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</si>
  <si>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</si>
  <si>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</si>
  <si>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</si>
  <si>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</si>
  <si>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</si>
  <si>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</si>
  <si>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</si>
  <si>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</si>
  <si>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</si>
  <si>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</si>
  <si>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</si>
  <si>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</si>
  <si>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</si>
  <si>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</si>
  <si>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</si>
  <si>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</si>
  <si>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</si>
  <si>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</si>
  <si>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</si>
  <si>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</si>
  <si>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</si>
  <si>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</si>
  <si>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</si>
  <si>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</si>
  <si>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</si>
  <si>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</si>
  <si>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</si>
  <si>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</si>
  <si>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</si>
  <si>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</si>
  <si>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ЛЕВ ИНВЕСТ АДСИЦ</t>
  </si>
  <si>
    <t>175322105</t>
  </si>
  <si>
    <t>изп.директор</t>
  </si>
  <si>
    <t>гр. София, бул. Цариградско шосе, Бизнес Център "Евротур" 111-117, ет.2</t>
  </si>
  <si>
    <t>0897889493</t>
  </si>
  <si>
    <t>Димитър Димитров Цветанов</t>
  </si>
  <si>
    <t>счетоводител</t>
  </si>
  <si>
    <t>Лозана Любенова Славчова</t>
  </si>
  <si>
    <t>office@levinvest.com</t>
  </si>
  <si>
    <t>www.levinvest.com</t>
  </si>
  <si>
    <t>www.infostock.bg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</si>
</sst>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Да&quot;;&quot;Да&quot;;&quot;Не&quot;"/>
    <numFmt numFmtId="197" formatCode="&quot;Истина&quot;;&quot; Истина &quot;;&quot; Неистина &quot;"/>
    <numFmt numFmtId="198" formatCode="&quot;Включено&quot;;&quot; Включено &quot;;&quot; Изключено &quot;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2">
      <selection activeCell="A18" sqref="A17:A18"/>
    </sheetView>
  </sheetViews>
  <sheetFormatPr defaultColWidth="9.140625" defaultRowHeight="15"/>
  <cols>
    <col min="1" max="1" width="30.8515625" style="688" customWidth="1"/>
    <col min="2" max="2" width="65.851562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45199</v>
      </c>
    </row>
    <row r="2" spans="1:27" ht="15">
      <c r="A2" s="687" t="s">
        <v>963</v>
      </c>
      <c r="B2" s="682"/>
      <c r="Z2" s="696">
        <v>2</v>
      </c>
      <c r="AA2" s="697">
        <f>IF(ISBLANK(_pdeReportingDate),"",_pdeReportingDate)</f>
        <v>45226</v>
      </c>
    </row>
    <row r="3" spans="1:27" ht="15">
      <c r="A3" s="683" t="s">
        <v>961</v>
      </c>
      <c r="B3" s="684"/>
      <c r="Z3" s="696">
        <v>3</v>
      </c>
      <c r="AA3" s="697" t="str">
        <f>IF(ISBLANK(_authorName),"",_authorName)</f>
        <v>Димитър Димитров Цветанов</v>
      </c>
    </row>
    <row r="4" spans="1:2" ht="15">
      <c r="A4" s="681" t="s">
        <v>987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44927</v>
      </c>
    </row>
    <row r="10" spans="1:2" ht="15">
      <c r="A10" s="7" t="s">
        <v>2</v>
      </c>
      <c r="B10" s="578">
        <v>45199</v>
      </c>
    </row>
    <row r="11" spans="1:2" ht="15">
      <c r="A11" s="7" t="s">
        <v>975</v>
      </c>
      <c r="B11" s="578">
        <v>45226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996</v>
      </c>
    </row>
    <row r="18" spans="1:2" ht="15">
      <c r="A18" s="7" t="s">
        <v>919</v>
      </c>
      <c r="B18" s="577" t="s">
        <v>991</v>
      </c>
    </row>
    <row r="19" spans="1:2" ht="30.75">
      <c r="A19" s="7" t="s">
        <v>4</v>
      </c>
      <c r="B19" s="577" t="s">
        <v>992</v>
      </c>
    </row>
    <row r="20" spans="1:2" ht="30.7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98" t="s">
        <v>997</v>
      </c>
    </row>
    <row r="24" spans="1:2" ht="15">
      <c r="A24" s="10" t="s">
        <v>918</v>
      </c>
      <c r="B24" s="699" t="s">
        <v>998</v>
      </c>
    </row>
    <row r="25" spans="1:2" ht="15">
      <c r="A25" s="7" t="s">
        <v>921</v>
      </c>
      <c r="B25" s="700" t="s">
        <v>999</v>
      </c>
    </row>
    <row r="26" spans="1:2" ht="15">
      <c r="A26" s="10" t="s">
        <v>968</v>
      </c>
      <c r="B26" s="579" t="s">
        <v>994</v>
      </c>
    </row>
    <row r="27" spans="1:2" ht="15">
      <c r="A27" s="10" t="s">
        <v>969</v>
      </c>
      <c r="B27" s="579" t="s">
        <v>995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8515625" style="0" customWidth="1"/>
    <col min="5" max="5" width="19.140625" style="0" customWidth="1"/>
    <col min="6" max="6" width="52.1406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461</v>
      </c>
      <c r="D6" s="675">
        <f aca="true" t="shared" si="0" ref="D6:D15">C6-E6</f>
        <v>0</v>
      </c>
      <c r="E6" s="674">
        <f>'1-Баланс'!G95</f>
        <v>461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360</v>
      </c>
      <c r="D7" s="675">
        <f t="shared" si="0"/>
        <v>-290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-7</v>
      </c>
      <c r="D8" s="675">
        <f t="shared" si="0"/>
        <v>0</v>
      </c>
      <c r="E8" s="674">
        <f>ABS('2-Отчет за доходите'!C44)-ABS('2-Отчет за доходите'!G44)</f>
        <v>-7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360</v>
      </c>
      <c r="D11" s="675">
        <f t="shared" si="0"/>
        <v>0</v>
      </c>
      <c r="E11" s="674">
        <f>'4-Отчет за собствения капитал'!L34</f>
        <v>360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-0.019444444444444445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-0.06930693069306931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-0.015184381778741865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0.28055555555555556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0.21908893709327545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140625" style="105" customWidth="1"/>
    <col min="4" max="4" width="14.140625" style="105" bestFit="1" customWidth="1"/>
    <col min="5" max="5" width="16.8515625" style="105" bestFit="1" customWidth="1"/>
    <col min="6" max="6" width="53.140625" style="105" customWidth="1"/>
    <col min="7" max="7" width="16.00390625" style="105" bestFit="1" customWidth="1"/>
    <col min="8" max="8" width="15.851562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364</v>
      </c>
    </row>
    <row r="33" spans="1:8" ht="1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364</v>
      </c>
    </row>
    <row r="34" spans="1:8" ht="1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97</v>
      </c>
    </row>
    <row r="38" spans="1:8" ht="1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</v>
      </c>
    </row>
    <row r="39" spans="1:8" ht="1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461</v>
      </c>
    </row>
    <row r="42" spans="1:8" ht="1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461</v>
      </c>
    </row>
    <row r="73" spans="1:8" ht="1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-309</v>
      </c>
    </row>
    <row r="88" spans="1:8" ht="1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-309</v>
      </c>
    </row>
    <row r="90" spans="1:8" ht="1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</v>
      </c>
    </row>
    <row r="93" spans="1:8" ht="1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-316</v>
      </c>
    </row>
    <row r="94" spans="1:8" ht="1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360</v>
      </c>
    </row>
    <row r="95" spans="1:8" ht="1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101</v>
      </c>
    </row>
    <row r="111" spans="1:8" ht="1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43</v>
      </c>
    </row>
    <row r="114" spans="1:8" ht="1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</v>
      </c>
    </row>
    <row r="116" spans="1:8" ht="1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26</v>
      </c>
    </row>
    <row r="117" spans="1:8" ht="1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101</v>
      </c>
    </row>
    <row r="121" spans="1:8" ht="1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101</v>
      </c>
    </row>
    <row r="125" spans="1:8" ht="1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</v>
      </c>
    </row>
    <row r="138" spans="1:8" ht="1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</v>
      </c>
    </row>
    <row r="144" spans="1:8" ht="1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</v>
      </c>
    </row>
    <row r="148" spans="1:8" ht="1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</v>
      </c>
    </row>
    <row r="157" spans="1:8" ht="1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</v>
      </c>
    </row>
    <row r="172" spans="1:8" ht="1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</v>
      </c>
    </row>
    <row r="176" spans="1:8" ht="1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</v>
      </c>
    </row>
    <row r="177" spans="1:8" ht="1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</v>
      </c>
    </row>
    <row r="179" spans="1:8" ht="1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-309</v>
      </c>
    </row>
    <row r="373" spans="1:8" ht="1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-309</v>
      </c>
    </row>
    <row r="377" spans="1:8" ht="1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</v>
      </c>
    </row>
    <row r="378" spans="1:8" ht="1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-316</v>
      </c>
    </row>
    <row r="391" spans="1:8" ht="1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-316</v>
      </c>
    </row>
    <row r="394" spans="1:8" ht="1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367</v>
      </c>
    </row>
    <row r="417" spans="1:8" ht="1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367</v>
      </c>
    </row>
    <row r="421" spans="1:8" ht="1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</v>
      </c>
    </row>
    <row r="422" spans="1:8" ht="1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360</v>
      </c>
    </row>
    <row r="435" spans="1:8" ht="1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360</v>
      </c>
    </row>
    <row r="438" spans="1:8" ht="1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97</v>
      </c>
    </row>
    <row r="919" spans="1:8" ht="1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97</v>
      </c>
    </row>
    <row r="921" spans="1:8" ht="1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</v>
      </c>
    </row>
    <row r="922" spans="1:8" ht="1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</v>
      </c>
    </row>
    <row r="944" spans="1:8" ht="1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97</v>
      </c>
    </row>
    <row r="983" spans="1:8" ht="1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97</v>
      </c>
    </row>
    <row r="985" spans="1:8" ht="1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97</v>
      </c>
    </row>
    <row r="986" spans="1:8" ht="1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97</v>
      </c>
    </row>
    <row r="1008" spans="1:8" ht="1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</v>
      </c>
    </row>
    <row r="1039" spans="1:8" ht="1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43</v>
      </c>
    </row>
    <row r="1041" spans="1:8" ht="1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</v>
      </c>
    </row>
    <row r="1043" spans="1:8" ht="1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26</v>
      </c>
    </row>
    <row r="1048" spans="1:8" ht="1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101</v>
      </c>
    </row>
    <row r="1050" spans="1:8" ht="1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101</v>
      </c>
    </row>
    <row r="1051" spans="1:8" ht="1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101</v>
      </c>
    </row>
    <row r="1125" spans="1:8" ht="1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43</v>
      </c>
    </row>
    <row r="1127" spans="1:8" ht="1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32</v>
      </c>
    </row>
    <row r="1129" spans="1:8" ht="1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26</v>
      </c>
    </row>
    <row r="1134" spans="1:8" ht="1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101</v>
      </c>
    </row>
    <row r="1136" spans="1:8" ht="1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101</v>
      </c>
    </row>
    <row r="1137" spans="1:8" ht="1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2">
      <selection activeCell="G68" sqref="G68"/>
    </sheetView>
  </sheetViews>
  <sheetFormatPr defaultColWidth="9.140625" defaultRowHeight="15"/>
  <cols>
    <col min="1" max="1" width="70.8515625" style="45" customWidth="1"/>
    <col min="2" max="2" width="10.8515625" style="45" customWidth="1"/>
    <col min="3" max="4" width="15.8515625" style="45" customWidth="1"/>
    <col min="5" max="5" width="70.8515625" style="45" customWidth="1"/>
    <col min="6" max="6" width="10.8515625" style="574" customWidth="1"/>
    <col min="7" max="7" width="15.8515625" style="45" customWidth="1"/>
    <col min="8" max="8" width="15.8515625" style="42" customWidth="1"/>
    <col min="9" max="9" width="3.421875" style="42" customWidth="1"/>
    <col min="10" max="16384" width="9.1406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-309</v>
      </c>
      <c r="H28" s="596">
        <f>SUM(H29:H31)</f>
        <v>-292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-292-17</f>
        <v>-309</v>
      </c>
      <c r="H30" s="196">
        <v>-292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</v>
      </c>
      <c r="H33" s="196">
        <v>-17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-316</v>
      </c>
      <c r="H34" s="598">
        <f>H28+H32+H33</f>
        <v>-309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360</v>
      </c>
      <c r="H37" s="600">
        <f>H26+H18+H34</f>
        <v>367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>
        <v>364</v>
      </c>
      <c r="D45" s="196">
        <v>364</v>
      </c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364</v>
      </c>
      <c r="D46" s="598">
        <f>D35+D40+D45</f>
        <v>364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>
        <v>97</v>
      </c>
      <c r="D51" s="196">
        <v>97</v>
      </c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97</v>
      </c>
      <c r="D52" s="598">
        <f>SUM(D48:D51)</f>
        <v>97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461</v>
      </c>
      <c r="D56" s="602">
        <f>D20+D21+D22+D28+D33+D46+D52+D54+D55</f>
        <v>461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101</v>
      </c>
      <c r="H61" s="596">
        <f>SUM(H62:H68)</f>
        <v>94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43</v>
      </c>
      <c r="H64" s="196">
        <v>40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32</v>
      </c>
      <c r="H66" s="196">
        <v>29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26</v>
      </c>
      <c r="H67" s="196">
        <v>25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101</v>
      </c>
      <c r="H71" s="598">
        <f>H59+H60+H61+H69+H70</f>
        <v>94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101</v>
      </c>
      <c r="H79" s="600">
        <f>H71+H73+H75+H77</f>
        <v>94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461</v>
      </c>
      <c r="D95" s="604">
        <f>D94+D56</f>
        <v>461</v>
      </c>
      <c r="E95" s="229" t="s">
        <v>941</v>
      </c>
      <c r="F95" s="489" t="s">
        <v>268</v>
      </c>
      <c r="G95" s="603">
        <f>G37+G40+G56+G79</f>
        <v>461</v>
      </c>
      <c r="H95" s="604">
        <f>H37+H40+H56+H79</f>
        <v>461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975</v>
      </c>
      <c r="B98" s="702">
        <f>pdeReportingDate</f>
        <v>45226</v>
      </c>
      <c r="C98" s="702"/>
      <c r="D98" s="702"/>
      <c r="E98" s="702"/>
      <c r="F98" s="702"/>
      <c r="G98" s="702"/>
      <c r="H98" s="702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3" t="str">
        <f>authorName</f>
        <v>Димитър Димитров Цветанов</v>
      </c>
      <c r="C100" s="703"/>
      <c r="D100" s="703"/>
      <c r="E100" s="703"/>
      <c r="F100" s="703"/>
      <c r="G100" s="703"/>
      <c r="H100" s="703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8" sqref="C28:D28"/>
    </sheetView>
  </sheetViews>
  <sheetFormatPr defaultColWidth="9.140625" defaultRowHeight="15"/>
  <cols>
    <col min="1" max="1" width="50.8515625" style="569" customWidth="1"/>
    <col min="2" max="2" width="10.8515625" style="569" customWidth="1"/>
    <col min="3" max="4" width="15.8515625" style="191" customWidth="1"/>
    <col min="5" max="5" width="50.8515625" style="569" customWidth="1"/>
    <col min="6" max="6" width="10.8515625" style="569" customWidth="1"/>
    <col min="7" max="8" width="15.8515625" style="191" customWidth="1"/>
    <col min="9" max="16384" width="9.1406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</v>
      </c>
      <c r="D13" s="317">
        <v>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3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7</v>
      </c>
      <c r="D22" s="629">
        <f>SUM(D12:D18)+D19</f>
        <v>7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7</v>
      </c>
      <c r="D31" s="635">
        <f>D29+D22</f>
        <v>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7</v>
      </c>
      <c r="H33" s="629">
        <f>IF((D31-H31)&gt;0,D31-H31,0)</f>
        <v>7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7</v>
      </c>
      <c r="D36" s="637">
        <f>D31-D34+D35</f>
        <v>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7</v>
      </c>
      <c r="H37" s="254">
        <f>IF((D36-H36)&gt;0,D36-H36,0)</f>
        <v>7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</v>
      </c>
      <c r="H42" s="244">
        <f>IF(H37&gt;0,IF(D38+H37&lt;0,0,D38+H37),IF(D37-D38&lt;0,D38-D37,0))</f>
        <v>7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</v>
      </c>
      <c r="H44" s="268">
        <f>IF(D42=0,IF(H42-H43&gt;0,H42-H43+D43,0),IF(D42-D43&lt;0,D43-D42+H43,0))</f>
        <v>7</v>
      </c>
    </row>
    <row r="45" spans="1:8" ht="15.75" thickBot="1">
      <c r="A45" s="270" t="s">
        <v>371</v>
      </c>
      <c r="B45" s="271" t="s">
        <v>372</v>
      </c>
      <c r="C45" s="630">
        <f>C36+C38+C42</f>
        <v>7</v>
      </c>
      <c r="D45" s="631">
        <f>D36+D38+D42</f>
        <v>7</v>
      </c>
      <c r="E45" s="270" t="s">
        <v>373</v>
      </c>
      <c r="F45" s="272" t="s">
        <v>374</v>
      </c>
      <c r="G45" s="630">
        <f>G42+G36</f>
        <v>7</v>
      </c>
      <c r="H45" s="631">
        <f>H42+H36</f>
        <v>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975</v>
      </c>
      <c r="B50" s="702">
        <f>pdeReportingDate</f>
        <v>45226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3" t="str">
        <f>authorName</f>
        <v>Димитър Димитров Цветанов</v>
      </c>
      <c r="C52" s="703"/>
      <c r="D52" s="703"/>
      <c r="E52" s="703"/>
      <c r="F52" s="703"/>
      <c r="G52" s="703"/>
      <c r="H52" s="703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3"/>
      <c r="B59" s="701"/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D45" sqref="D45"/>
    </sheetView>
  </sheetViews>
  <sheetFormatPr defaultColWidth="9.140625" defaultRowHeight="15"/>
  <cols>
    <col min="1" max="1" width="69.8515625" style="171" customWidth="1"/>
    <col min="2" max="2" width="11.8515625" style="171" bestFit="1" customWidth="1"/>
    <col min="3" max="4" width="22.851562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1406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2">
        <f>pdeReportingDate</f>
        <v>45226</v>
      </c>
      <c r="C54" s="702"/>
      <c r="D54" s="702"/>
      <c r="E54" s="702"/>
      <c r="F54" s="694"/>
      <c r="G54" s="694"/>
      <c r="H54" s="694"/>
      <c r="M54" s="98"/>
    </row>
    <row r="55" spans="1:13" s="42" customFormat="1" ht="1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2" t="s">
        <v>8</v>
      </c>
      <c r="B56" s="703" t="str">
        <f>authorName</f>
        <v>Димитър Димитров Цветанов</v>
      </c>
      <c r="C56" s="703"/>
      <c r="D56" s="703"/>
      <c r="E56" s="703"/>
      <c r="F56" s="80"/>
      <c r="G56" s="80"/>
      <c r="H56" s="80"/>
    </row>
    <row r="57" spans="1:8" s="42" customFormat="1" ht="1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3"/>
      <c r="B63" s="701"/>
      <c r="C63" s="701"/>
      <c r="D63" s="701"/>
      <c r="E63" s="701"/>
      <c r="F63" s="574"/>
      <c r="G63" s="45"/>
      <c r="H63" s="42"/>
    </row>
    <row r="64" spans="1:8" ht="15">
      <c r="A64" s="693"/>
      <c r="B64" s="701"/>
      <c r="C64" s="701"/>
      <c r="D64" s="701"/>
      <c r="E64" s="701"/>
      <c r="F64" s="574"/>
      <c r="G64" s="45"/>
      <c r="H64" s="42"/>
    </row>
    <row r="65" spans="1:8" ht="15">
      <c r="A65" s="693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1" sqref="A1"/>
    </sheetView>
  </sheetViews>
  <sheetFormatPr defaultColWidth="9.140625" defaultRowHeight="15"/>
  <cols>
    <col min="1" max="1" width="50.8515625" style="562" customWidth="1"/>
    <col min="2" max="2" width="10.8515625" style="563" customWidth="1"/>
    <col min="3" max="3" width="10.8515625" style="167" customWidth="1"/>
    <col min="4" max="4" width="12.8515625" style="167" customWidth="1"/>
    <col min="5" max="8" width="11.8515625" style="167" customWidth="1"/>
    <col min="9" max="10" width="10.8515625" style="167" customWidth="1"/>
    <col min="11" max="11" width="11.140625" style="167" customWidth="1"/>
    <col min="12" max="12" width="14.8515625" style="167" customWidth="1"/>
    <col min="13" max="13" width="16.8515625" style="167" customWidth="1"/>
    <col min="14" max="14" width="11.00390625" style="167" customWidth="1"/>
    <col min="15" max="16384" width="9.1406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0</v>
      </c>
      <c r="J13" s="584">
        <f>'1-Баланс'!H30+'1-Баланс'!H33</f>
        <v>-309</v>
      </c>
      <c r="K13" s="585"/>
      <c r="L13" s="584">
        <f>SUM(C13:K13)</f>
        <v>367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0</v>
      </c>
      <c r="J17" s="653">
        <f t="shared" si="2"/>
        <v>-309</v>
      </c>
      <c r="K17" s="653">
        <f t="shared" si="2"/>
        <v>0</v>
      </c>
      <c r="L17" s="584">
        <f t="shared" si="1"/>
        <v>367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</v>
      </c>
      <c r="K18" s="585"/>
      <c r="L18" s="584">
        <f t="shared" si="1"/>
        <v>-7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0</v>
      </c>
      <c r="J31" s="653">
        <f t="shared" si="6"/>
        <v>-316</v>
      </c>
      <c r="K31" s="653">
        <f t="shared" si="6"/>
        <v>0</v>
      </c>
      <c r="L31" s="584">
        <f t="shared" si="1"/>
        <v>360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0</v>
      </c>
      <c r="J34" s="587">
        <f t="shared" si="7"/>
        <v>-316</v>
      </c>
      <c r="K34" s="587">
        <f t="shared" si="7"/>
        <v>0</v>
      </c>
      <c r="L34" s="651">
        <f t="shared" si="1"/>
        <v>360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975</v>
      </c>
      <c r="B38" s="702">
        <f>pdeReportingDate</f>
        <v>45226</v>
      </c>
      <c r="C38" s="702"/>
      <c r="D38" s="702"/>
      <c r="E38" s="702"/>
      <c r="F38" s="702"/>
      <c r="G38" s="702"/>
      <c r="H38" s="702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3" t="str">
        <f>authorName</f>
        <v>Димитър Димитров Цветанов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3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8515625" defaultRowHeight="15"/>
  <cols>
    <col min="1" max="1" width="60.8515625" style="39" customWidth="1"/>
    <col min="2" max="2" width="10.8515625" style="111" customWidth="1"/>
    <col min="3" max="3" width="17.8515625" style="39" customWidth="1"/>
    <col min="4" max="4" width="19.8515625" style="39" customWidth="1"/>
    <col min="5" max="6" width="21.8515625" style="39" customWidth="1"/>
    <col min="7" max="16384" width="10.851562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1" t="s">
        <v>975</v>
      </c>
      <c r="B151" s="702">
        <f>pdeReportingDate</f>
        <v>45226</v>
      </c>
      <c r="C151" s="702"/>
      <c r="D151" s="702"/>
      <c r="E151" s="702"/>
      <c r="F151" s="702"/>
      <c r="G151" s="702"/>
      <c r="H151" s="702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3" t="str">
        <f>authorName</f>
        <v>Димитър Димитров Цветанов</v>
      </c>
      <c r="C153" s="703"/>
      <c r="D153" s="703"/>
      <c r="E153" s="703"/>
      <c r="F153" s="703"/>
      <c r="G153" s="703"/>
      <c r="H153" s="703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3"/>
      <c r="B160" s="701"/>
      <c r="C160" s="701"/>
      <c r="D160" s="701"/>
      <c r="E160" s="701"/>
      <c r="F160" s="574"/>
      <c r="G160" s="45"/>
      <c r="H160" s="42"/>
    </row>
    <row r="161" spans="1:8" ht="15">
      <c r="A161" s="693"/>
      <c r="B161" s="701"/>
      <c r="C161" s="701"/>
      <c r="D161" s="701"/>
      <c r="E161" s="701"/>
      <c r="F161" s="574"/>
      <c r="G161" s="45"/>
      <c r="H161" s="42"/>
    </row>
    <row r="162" spans="1:8" ht="1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8" sqref="I8"/>
    </sheetView>
  </sheetViews>
  <sheetFormatPr defaultColWidth="10.8515625" defaultRowHeight="15"/>
  <cols>
    <col min="1" max="1" width="4.8515625" style="39" customWidth="1"/>
    <col min="2" max="2" width="55.8515625" style="39" customWidth="1"/>
    <col min="3" max="9" width="10.8515625" style="39" customWidth="1"/>
    <col min="10" max="10" width="13.8515625" style="39" customWidth="1"/>
    <col min="11" max="16" width="10.8515625" style="39" customWidth="1"/>
    <col min="17" max="18" width="14.8515625" style="39" customWidth="1"/>
    <col min="19" max="16384" width="10.851562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1" t="s">
        <v>975</v>
      </c>
      <c r="C46" s="702">
        <f>pdeReportingDate</f>
        <v>45226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3" t="str">
        <f>authorName</f>
        <v>Димитър Димитров Цветанов</v>
      </c>
      <c r="D48" s="703"/>
      <c r="E48" s="703"/>
      <c r="F48" s="703"/>
      <c r="G48" s="703"/>
      <c r="H48" s="703"/>
      <c r="I48" s="703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3"/>
      <c r="C55" s="701"/>
      <c r="D55" s="701"/>
      <c r="E55" s="701"/>
      <c r="F55" s="701"/>
      <c r="G55" s="574"/>
      <c r="H55" s="45"/>
      <c r="I55" s="42"/>
    </row>
    <row r="56" spans="2:9" ht="15">
      <c r="B56" s="693"/>
      <c r="C56" s="701"/>
      <c r="D56" s="701"/>
      <c r="E56" s="701"/>
      <c r="F56" s="701"/>
      <c r="G56" s="574"/>
      <c r="H56" s="45"/>
      <c r="I56" s="42"/>
    </row>
    <row r="57" spans="2:9" ht="15">
      <c r="B57" s="693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8">
      <selection activeCell="C90" sqref="C90"/>
    </sheetView>
  </sheetViews>
  <sheetFormatPr defaultColWidth="10.8515625" defaultRowHeight="15"/>
  <cols>
    <col min="1" max="1" width="52.8515625" style="39" customWidth="1"/>
    <col min="2" max="2" width="10.8515625" style="111" customWidth="1"/>
    <col min="3" max="3" width="17.8515625" style="39" customWidth="1"/>
    <col min="4" max="5" width="15.8515625" style="39" customWidth="1"/>
    <col min="6" max="6" width="16.8515625" style="39" customWidth="1"/>
    <col min="7" max="26" width="10.8515625" style="39" customWidth="1"/>
    <col min="27" max="16384" width="10.851562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97</v>
      </c>
      <c r="D18" s="362">
        <f>+D19+D20</f>
        <v>0</v>
      </c>
      <c r="E18" s="369">
        <f t="shared" si="0"/>
        <v>97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97</v>
      </c>
      <c r="D20" s="368"/>
      <c r="E20" s="369">
        <f t="shared" si="0"/>
        <v>97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97</v>
      </c>
      <c r="D21" s="440">
        <f>D13+D17+D18</f>
        <v>0</v>
      </c>
      <c r="E21" s="441">
        <f>E13+E17+E18</f>
        <v>97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97</v>
      </c>
      <c r="D46" s="444">
        <f>D45+D23+D21+D11</f>
        <v>0</v>
      </c>
      <c r="E46" s="445">
        <f>E45+E23+E21+E11</f>
        <v>97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101</v>
      </c>
      <c r="D87" s="134">
        <f>SUM(D88:D92)+D96</f>
        <v>0</v>
      </c>
      <c r="E87" s="134">
        <f>SUM(E88:E92)+E96</f>
        <v>101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43</v>
      </c>
      <c r="D89" s="197"/>
      <c r="E89" s="136">
        <f t="shared" si="1"/>
        <v>43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32</v>
      </c>
      <c r="D91" s="197"/>
      <c r="E91" s="136">
        <f t="shared" si="1"/>
        <v>32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26</v>
      </c>
      <c r="D96" s="197"/>
      <c r="E96" s="136">
        <f t="shared" si="1"/>
        <v>26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101</v>
      </c>
      <c r="D98" s="433">
        <f>D87+D82+D77+D73+D97</f>
        <v>0</v>
      </c>
      <c r="E98" s="433">
        <f>E87+E82+E77+E73+E97</f>
        <v>101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101</v>
      </c>
      <c r="D99" s="427">
        <f>D98+D70+D68</f>
        <v>0</v>
      </c>
      <c r="E99" s="427">
        <f>E98+E70+E68</f>
        <v>101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2">
        <f>pdeReportingDate</f>
        <v>45226</v>
      </c>
      <c r="C111" s="702"/>
      <c r="D111" s="702"/>
      <c r="E111" s="702"/>
      <c r="F111" s="702"/>
      <c r="G111" s="52"/>
      <c r="H111" s="52"/>
    </row>
    <row r="112" spans="1:8" ht="15">
      <c r="A112" s="691"/>
      <c r="B112" s="702"/>
      <c r="C112" s="702"/>
      <c r="D112" s="702"/>
      <c r="E112" s="702"/>
      <c r="F112" s="702"/>
      <c r="G112" s="52"/>
      <c r="H112" s="52"/>
    </row>
    <row r="113" spans="1:8" ht="15">
      <c r="A113" s="692" t="s">
        <v>8</v>
      </c>
      <c r="B113" s="703" t="str">
        <f>authorName</f>
        <v>Димитър Димитров Цветанов</v>
      </c>
      <c r="C113" s="703"/>
      <c r="D113" s="703"/>
      <c r="E113" s="703"/>
      <c r="F113" s="703"/>
      <c r="G113" s="80"/>
      <c r="H113" s="80"/>
    </row>
    <row r="114" spans="1:8" ht="15">
      <c r="A114" s="692"/>
      <c r="B114" s="703"/>
      <c r="C114" s="703"/>
      <c r="D114" s="703"/>
      <c r="E114" s="703"/>
      <c r="F114" s="703"/>
      <c r="G114" s="80"/>
      <c r="H114" s="80"/>
    </row>
    <row r="115" spans="1:8" ht="1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">
      <c r="A120" s="693"/>
      <c r="B120" s="701"/>
      <c r="C120" s="701"/>
      <c r="D120" s="701"/>
      <c r="E120" s="701"/>
      <c r="F120" s="701"/>
      <c r="G120" s="693"/>
      <c r="H120" s="693"/>
    </row>
    <row r="121" spans="1:8" ht="15">
      <c r="A121" s="693"/>
      <c r="B121" s="701"/>
      <c r="C121" s="701"/>
      <c r="D121" s="701"/>
      <c r="E121" s="701"/>
      <c r="F121" s="701"/>
      <c r="G121" s="693"/>
      <c r="H121" s="693"/>
    </row>
    <row r="122" spans="1:8" ht="1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8515625" defaultRowHeight="15"/>
  <cols>
    <col min="1" max="1" width="51.8515625" style="39" customWidth="1"/>
    <col min="2" max="2" width="10.8515625" style="111" customWidth="1"/>
    <col min="3" max="7" width="13.8515625" style="39" customWidth="1"/>
    <col min="8" max="9" width="14.8515625" style="39" customWidth="1"/>
    <col min="10" max="20" width="10.8515625" style="39" customWidth="1"/>
    <col min="21" max="21" width="13.421875" style="39" bestFit="1" customWidth="1"/>
    <col min="22" max="16384" width="10.851562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975</v>
      </c>
      <c r="B31" s="702">
        <f>pdeReportingDate</f>
        <v>45226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2" t="s">
        <v>8</v>
      </c>
      <c r="B33" s="703" t="str">
        <f>authorName</f>
        <v>Димитър Димитров Цветанов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2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Димитър Цветанов</cp:lastModifiedBy>
  <cp:lastPrinted>2023-07-27T13:17:19Z</cp:lastPrinted>
  <dcterms:created xsi:type="dcterms:W3CDTF">2006-09-16T00:00:00Z</dcterms:created>
  <dcterms:modified xsi:type="dcterms:W3CDTF">2023-10-29T10:04:09Z</dcterms:modified>
  <cp:category/>
  <cp:version/>
  <cp:contentType/>
  <cp:contentStatus/>
</cp:coreProperties>
</file>