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<sst xmlns="http://schemas.openxmlformats.org/spreadsheetml/2006/main" count="4189" uniqueCount="972">
  <si>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</si>
  <si>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</si>
  <si>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</si>
  <si>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</si>
  <si>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</si>
  <si>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</si>
  <si>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</si>
  <si>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</si>
  <si>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</si>
  <si>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</si>
  <si>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</si>
  <si>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</si>
  <si>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</si>
  <si>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</si>
  <si>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</si>
  <si>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</si>
  <si>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</si>
  <si>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</si>
  <si>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</si>
  <si>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</si>
  <si>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</si>
  <si>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</si>
  <si>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</si>
  <si>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</si>
  <si>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</si>
  <si>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</si>
  <si>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</si>
  <si>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</si>
  <si>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</si>
  <si>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</si>
  <si>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</si>
  <si>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</si>
  <si>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</si>
  <si>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</si>
  <si>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</si>
  <si>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</si>
  <si>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</si>
  <si>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</si>
  <si>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</si>
  <si>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</si>
  <si>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</si>
  <si>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</si>
  <si>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</si>
  <si>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</si>
  <si>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</si>
  <si>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</si>
  <si>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</si>
  <si>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</si>
  <si>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</si>
  <si>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</si>
  <si>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</si>
  <si>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</si>
  <si>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</si>
  <si>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</si>
  <si>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</si>
  <si>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</si>
  <si>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</si>
  <si>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</si>
  <si>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</si>
  <si>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</si>
  <si>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</si>
  <si>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</si>
  <si>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</si>
  <si>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</si>
  <si>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</si>
  <si>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</si>
  <si>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</si>
  <si>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</si>
  <si>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</si>
  <si>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</si>
  <si>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</si>
  <si>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</si>
  <si>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</si>
  <si>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</si>
  <si>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</si>
  <si>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</si>
  <si>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</si>
  <si>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</si>
  <si>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</si>
  <si>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</si>
  <si>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</si>
  <si>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</si>
  <si>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</si>
  <si>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</si>
  <si>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</si>
  <si>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</si>
  <si>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</si>
  <si>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</si>
  <si>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</si>
  <si>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</si>
  <si>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</si>
  <si>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</si>
  <si>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</si>
  <si>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</si>
  <si>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</si>
  <si>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</si>
  <si>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</si>
  <si>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</si>
  <si>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</si>
  <si>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</si>
  <si>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</si>
  <si>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</si>
  <si>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</si>
  <si>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</si>
  <si>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</si>
  <si>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</si>
  <si>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</si>
  <si>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</si>
  <si>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</si>
  <si>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</si>
  <si>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</si>
  <si>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</si>
  <si>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</si>
  <si>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</si>
  <si>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</si>
  <si>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</si>
  <si>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</si>
  <si>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</si>
  <si>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</si>
  <si>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</si>
  <si>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</si>
  <si>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</si>
  <si>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</si>
  <si>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</si>
  <si>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</si>
  <si>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</si>
  <si>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</si>
  <si>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</si>
  <si>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</si>
  <si>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</si>
  <si>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</si>
  <si>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</si>
  <si>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</si>
  <si>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</si>
  <si>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</si>
  <si>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</si>
  <si>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</si>
  <si>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</si>
  <si>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</si>
  <si>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</si>
  <si>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</si>
  <si>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</si>
  <si>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</si>
  <si>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</si>
  <si>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</si>
  <si>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</si>
  <si>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</si>
  <si>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</si>
  <si>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</si>
  <si>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</si>
  <si>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</si>
  <si>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</si>
  <si>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</si>
  <si>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</si>
  <si>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</si>
  <si>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</si>
  <si>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</si>
  <si>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</si>
  <si>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</si>
  <si>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</si>
  <si>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</si>
  <si>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</si>
  <si>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</si>
  <si>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</si>
  <si>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</si>
  <si>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</si>
  <si>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</si>
  <si>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</si>
  <si>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</si>
  <si>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</si>
  <si>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</si>
  <si>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</si>
  <si>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</si>
  <si>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</si>
  <si>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</si>
  <si>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</si>
  <si>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</si>
  <si>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</si>
  <si>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</si>
  <si>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</si>
  <si>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</si>
  <si>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</si>
  <si>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</si>
  <si>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</si>
  <si>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</si>
  <si>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</si>
  <si>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</si>
  <si>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</si>
  <si>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</si>
  <si>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</si>
  <si>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</si>
  <si>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</si>
  <si>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</si>
  <si>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</si>
  <si>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</si>
  <si>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</si>
  <si>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</si>
  <si>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</si>
  <si>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</si>
  <si>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</si>
  <si>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</si>
  <si>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</si>
  <si>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</si>
  <si>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</si>
  <si>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</si>
  <si>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</si>
  <si>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</si>
  <si>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</si>
  <si>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</si>
  <si>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</si>
  <si>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</si>
  <si>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</si>
  <si>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</si>
  <si>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</si>
  <si>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</si>
  <si>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</si>
  <si>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</si>
  <si>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</si>
  <si>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</si>
  <si>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</si>
  <si>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</si>
  <si>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</si>
  <si>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</si>
  <si>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</si>
  <si>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</si>
  <si>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</si>
  <si>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</si>
  <si>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</si>
  <si>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</si>
  <si>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</si>
  <si>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</si>
  <si>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</si>
  <si>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</si>
  <si>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</si>
  <si>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</si>
  <si>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</si>
  <si>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</si>
  <si>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</si>
  <si>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</si>
  <si>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</si>
  <si>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</si>
  <si>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</si>
  <si>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</si>
  <si>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</si>
  <si>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</si>
  <si>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</si>
  <si>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</si>
  <si>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</si>
  <si>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</si>
  <si>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</si>
  <si>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</si>
  <si>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</si>
  <si>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</si>
  <si>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</si>
  <si>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</si>
  <si>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</si>
  <si>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</si>
  <si>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</si>
  <si>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</si>
  <si>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</si>
  <si>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</si>
  <si>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</si>
  <si>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</si>
  <si>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</si>
  <si>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</si>
  <si>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</si>
  <si>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</si>
  <si>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</si>
  <si>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</si>
  <si>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</si>
  <si>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</si>
  <si>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</si>
  <si>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</si>
  <si>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</si>
  <si>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</si>
  <si>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</si>
  <si>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</si>
  <si>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</si>
  <si>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</si>
  <si>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</si>
  <si>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</si>
  <si>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</si>
  <si>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</si>
  <si>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</si>
  <si>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</si>
  <si>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</si>
  <si>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</si>
  <si>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</si>
  <si>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</si>
  <si>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</si>
  <si>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</si>
  <si>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</si>
  <si>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</si>
  <si>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</si>
  <si>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</si>
  <si>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</si>
  <si>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</si>
  <si>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</si>
  <si>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</si>
  <si>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</si>
  <si>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</si>
  <si>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</si>
  <si>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</si>
  <si>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</si>
  <si>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</si>
  <si>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</si>
  <si>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</si>
  <si>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</si>
  <si>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</si>
  <si>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</si>
  <si>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</si>
  <si>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</si>
  <si>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</si>
  <si>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</si>
  <si>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</si>
  <si>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</si>
  <si>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</si>
  <si>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</si>
  <si>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</si>
  <si>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</si>
  <si>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</si>
  <si>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</si>
  <si>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</si>
  <si>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</si>
  <si>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</si>
  <si>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</si>
  <si>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</si>
  <si>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</si>
  <si>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</si>
  <si>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</si>
  <si>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</si>
  <si>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</si>
  <si>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</si>
  <si>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</si>
  <si>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</si>
  <si>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</si>
  <si>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</si>
  <si>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</si>
  <si>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</si>
  <si>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</si>
  <si>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</si>
  <si>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</si>
  <si>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</si>
  <si>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</si>
  <si>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</si>
  <si>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</si>
  <si>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</si>
  <si>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</si>
  <si>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</si>
  <si>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</si>
  <si>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</si>
  <si>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</si>
  <si>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</si>
  <si>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</si>
  <si>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</si>
  <si>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</si>
  <si>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</si>
  <si>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</si>
  <si>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</si>
  <si>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</si>
  <si>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</si>
  <si>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</si>
  <si>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</si>
  <si>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</si>
  <si>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</si>
  <si>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</si>
  <si>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</si>
  <si>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</si>
  <si>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</si>
  <si>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</si>
  <si>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</si>
  <si>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</si>
  <si>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</si>
  <si>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</si>
  <si>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</si>
  <si>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</si>
  <si>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</si>
  <si>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</si>
  <si>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</si>
  <si>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</si>
  <si>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</si>
  <si>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</si>
  <si>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</si>
  <si>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</si>
  <si>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</si>
  <si>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</si>
  <si>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</si>
  <si>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</si>
  <si>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</si>
  <si>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</si>
  <si>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</si>
  <si>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</si>
  <si>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</si>
  <si>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</si>
  <si>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</si>
  <si>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</si>
  <si>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</si>
  <si>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</si>
  <si>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</si>
  <si>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</si>
  <si>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</si>
  <si>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</si>
  <si>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</si>
  <si>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</si>
  <si>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</si>
  <si>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</si>
  <si>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</si>
  <si>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</si>
  <si>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</si>
  <si>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</si>
  <si>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</si>
  <si>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</si>
  <si>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</si>
  <si>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</si>
  <si>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</si>
  <si>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</si>
  <si>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</si>
  <si>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</si>
  <si>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</si>
  <si>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</si>
  <si>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</si>
  <si>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</si>
  <si>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</si>
  <si>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</si>
  <si>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</si>
  <si>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</si>
  <si>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</si>
  <si>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</si>
  <si>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</si>
  <si>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</si>
  <si>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</si>
  <si>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</si>
  <si>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</si>
  <si>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</si>
  <si>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</si>
  <si>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</si>
  <si>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</si>
  <si>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</si>
  <si>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</si>
  <si>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</si>
  <si>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</si>
  <si>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</si>
  <si>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</si>
  <si>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</si>
  <si>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</si>
  <si>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</si>
  <si>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</si>
  <si>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</si>
  <si>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</si>
  <si>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</si>
  <si>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</si>
  <si>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</si>
  <si>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</si>
  <si>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</si>
  <si>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</si>
  <si>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</si>
  <si>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</si>
  <si>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</si>
  <si>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</si>
  <si>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</si>
  <si>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</si>
  <si>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</si>
  <si>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</si>
  <si>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</si>
  <si>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</si>
  <si>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</si>
  <si>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</si>
  <si>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</si>
  <si>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</si>
  <si>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</si>
  <si>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</si>
  <si>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</si>
  <si>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</si>
  <si>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</si>
  <si>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</si>
  <si>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</si>
  <si>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</si>
  <si>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</si>
  <si>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</si>
  <si>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</si>
  <si>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</si>
  <si>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</si>
  <si>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</si>
  <si>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</si>
  <si>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</si>
  <si>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</si>
  <si>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</si>
  <si>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</si>
  <si>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</si>
  <si>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</si>
  <si>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</si>
  <si>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</si>
  <si>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</si>
  <si>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</si>
  <si>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</si>
  <si>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</si>
  <si>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</si>
  <si>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</si>
  <si>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</si>
  <si>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</si>
  <si>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</si>
  <si>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</si>
  <si>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</si>
  <si>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</si>
  <si>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</si>
  <si>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</si>
  <si>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</si>
  <si>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</si>
  <si>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</si>
  <si>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</si>
  <si>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</si>
  <si>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</si>
  <si>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</si>
  <si>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</si>
  <si>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</si>
  <si>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</si>
  <si>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</si>
  <si>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</si>
  <si>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</si>
  <si>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</si>
  <si>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</si>
  <si>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</si>
  <si>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</si>
  <si>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</si>
  <si>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</si>
  <si>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</si>
  <si>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</si>
  <si>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</si>
  <si>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</si>
  <si>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</si>
  <si>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</si>
  <si>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</si>
  <si>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</si>
  <si>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</si>
  <si>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</si>
  <si>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</si>
  <si>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</si>
  <si>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</si>
  <si>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</si>
  <si>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</si>
  <si>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</si>
  <si>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</si>
  <si>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</si>
  <si>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</si>
  <si>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</si>
  <si>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</si>
  <si>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</si>
  <si>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</si>
  <si>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</si>
  <si>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</si>
  <si>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</si>
  <si>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</si>
  <si>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</si>
  <si>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</si>
  <si>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</si>
  <si>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</si>
  <si>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</si>
  <si>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</si>
  <si>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</si>
  <si>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</si>
  <si>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</si>
  <si>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</si>
  <si>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</si>
  <si>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</si>
  <si>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</si>
  <si>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</si>
  <si>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</si>
  <si>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</si>
  <si>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</si>
  <si>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</si>
  <si>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</si>
  <si>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</si>
  <si>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</si>
  <si>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</si>
  <si>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</si>
  <si>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</si>
  <si>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</si>
  <si>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</si>
  <si>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</si>
  <si>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</si>
  <si>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</si>
  <si>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</si>
  <si>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</si>
  <si>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</si>
  <si>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</si>
  <si>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</si>
  <si>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</si>
  <si>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</si>
  <si>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</si>
  <si>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</si>
  <si>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</si>
  <si>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</si>
  <si>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</si>
  <si>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</si>
  <si>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</si>
  <si>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</si>
  <si>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</si>
  <si>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</si>
  <si>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</si>
  <si>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</si>
  <si>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</si>
  <si>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</si>
  <si>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</si>
  <si>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</si>
  <si>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</si>
  <si>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</si>
  <si>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</si>
  <si>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</si>
  <si>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</si>
  <si>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</si>
  <si>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</si>
  <si>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</si>
  <si>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</si>
  <si>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</si>
  <si>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</si>
  <si>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</si>
  <si>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</si>
  <si>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</si>
  <si>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</si>
  <si>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</si>
  <si>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</si>
  <si>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</si>
  <si>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</si>
  <si>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</si>
  <si>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</si>
  <si>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</si>
  <si>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</si>
  <si>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</si>
  <si>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</si>
  <si>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</si>
  <si>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</si>
  <si>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</si>
  <si>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</si>
  <si>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</si>
  <si>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</si>
  <si>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</si>
  <si>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</si>
  <si>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</si>
  <si>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</si>
  <si>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</si>
  <si>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</si>
  <si>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</si>
  <si>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</si>
  <si>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</si>
  <si>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</si>
  <si>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</si>
  <si>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</si>
  <si>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</si>
  <si>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</si>
  <si>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</si>
  <si>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</si>
  <si>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</si>
  <si>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</si>
  <si>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</si>
  <si>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</si>
  <si>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</si>
  <si>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</si>
  <si>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</si>
  <si>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</si>
  <si>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</si>
  <si>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</si>
  <si>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</si>
  <si>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</si>
  <si>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</si>
  <si>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</si>
  <si>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</si>
  <si>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</si>
  <si>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</si>
  <si>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</si>
  <si>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</si>
  <si>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</si>
  <si>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</si>
  <si>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</si>
  <si>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</si>
  <si>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</si>
  <si>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</si>
  <si>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</si>
  <si>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</si>
  <si>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</si>
  <si>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</si>
  <si>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</si>
  <si>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</si>
  <si>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</si>
  <si>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</si>
  <si>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</si>
  <si>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</si>
  <si>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</si>
  <si>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</si>
  <si>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</si>
  <si>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</si>
  <si>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</si>
  <si>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</si>
  <si>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</si>
  <si>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</si>
  <si>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</si>
  <si>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</si>
  <si>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</si>
  <si>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</si>
  <si>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</si>
  <si>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</si>
  <si>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</si>
  <si>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</si>
  <si>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</si>
  <si>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</si>
  <si>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</si>
  <si>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</si>
  <si>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</si>
  <si>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</si>
  <si>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</si>
  <si>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</si>
  <si>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</si>
  <si>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</si>
  <si>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</si>
  <si>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</si>
  <si>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</si>
  <si>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</si>
  <si>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</si>
  <si>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</si>
  <si>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</si>
  <si>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</si>
  <si>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</si>
  <si>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</si>
  <si>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</si>
  <si>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</si>
  <si>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</si>
  <si>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</si>
  <si>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</si>
  <si>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</si>
  <si>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</si>
  <si>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</si>
  <si>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</si>
  <si>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</si>
  <si>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</si>
  <si>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</si>
  <si>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</si>
  <si>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</si>
  <si>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</si>
  <si>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</si>
  <si>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</si>
  <si>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</si>
  <si>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</si>
  <si>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</si>
  <si>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</si>
  <si>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</si>
  <si>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</si>
  <si>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</si>
  <si>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</si>
  <si>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</si>
  <si>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</si>
  <si>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</si>
  <si>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</si>
  <si>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</si>
  <si>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</si>
  <si>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</si>
  <si>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</si>
  <si>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</si>
  <si>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</si>
  <si>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</si>
  <si>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</si>
  <si>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</si>
  <si>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</si>
  <si>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</si>
  <si>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</si>
  <si>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</si>
  <si>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</si>
  <si>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</si>
  <si>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</si>
  <si>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</si>
  <si>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</si>
  <si>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</si>
  <si>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</si>
  <si>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</si>
  <si>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</si>
  <si>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</si>
  <si>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</si>
  <si>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</si>
  <si>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</si>
  <si>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</si>
  <si>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</si>
  <si>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</si>
  <si>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</si>
  <si>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</si>
  <si>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</si>
  <si>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</si>
  <si>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</si>
  <si>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</si>
  <si>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</si>
  <si>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</si>
  <si>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</si>
  <si>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</si>
  <si>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</si>
  <si>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</si>
  <si>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</si>
  <si>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</si>
  <si>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</si>
  <si>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</si>
  <si>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</si>
  <si>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</si>
  <si>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</si>
  <si>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</si>
  <si>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</si>
  <si>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</si>
  <si>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</si>
  <si>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</si>
  <si>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</si>
  <si>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</si>
  <si>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</si>
  <si>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</si>
  <si>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</si>
  <si>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</si>
  <si>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</si>
  <si>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</si>
  <si>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</si>
  <si>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</si>
  <si>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</si>
  <si>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</si>
  <si>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</si>
  <si>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</si>
  <si>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</si>
  <si>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</si>
  <si>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</si>
  <si>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</si>
  <si>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</si>
  <si>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</si>
  <si>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</si>
  <si>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</si>
  <si>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</si>
  <si>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</si>
  <si>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</si>
  <si>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</si>
  <si>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</si>
  <si>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</si>
  <si>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</si>
  <si>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</si>
  <si>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</si>
  <si>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</si>
  <si>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</si>
  <si>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</si>
  <si>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</si>
  <si>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</si>
  <si>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</si>
  <si>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</si>
  <si>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</si>
  <si>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</si>
  <si>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</si>
  <si>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</si>
  <si>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</si>
  <si>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</si>
  <si>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</si>
  <si>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</si>
  <si>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</si>
  <si>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</si>
  <si>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</si>
  <si>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</si>
  <si>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</si>
  <si>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</si>
  <si>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</si>
  <si>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</si>
  <si>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</si>
  <si>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</si>
  <si>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</si>
  <si>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</si>
  <si>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</si>
  <si>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</si>
  <si>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</si>
  <si>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</si>
  <si>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</si>
  <si>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</si>
  <si>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</si>
  <si>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</si>
  <si>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</si>
  <si>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</si>
  <si>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</si>
  <si>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</si>
  <si>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</si>
  <si>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</si>
  <si>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</si>
  <si>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</si>
  <si>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</si>
  <si>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</si>
  <si>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</si>
  <si>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</si>
  <si>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</si>
  <si>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</si>
  <si>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</si>
  <si>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</si>
  <si>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</si>
  <si>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</si>
  <si>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</si>
  <si>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</si>
  <si>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</si>
  <si>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</si>
  <si>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</si>
  <si>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</si>
  <si>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</si>
  <si>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</si>
  <si>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</si>
  <si>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</si>
  <si>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</si>
  <si>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</si>
  <si>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</si>
  <si>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</si>
  <si>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</si>
  <si>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</si>
  <si>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</si>
  <si>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</si>
  <si>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</si>
  <si>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</si>
  <si>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</si>
  <si>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</si>
  <si>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</si>
  <si>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</si>
  <si>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</si>
  <si>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</si>
  <si>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</si>
  <si>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</si>
  <si>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</si>
  <si>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</si>
  <si>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</si>
  <si>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</si>
  <si>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</si>
  <si>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</si>
  <si>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</si>
  <si>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</si>
  <si>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</si>
  <si>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</si>
  <si>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</si>
  <si>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</si>
  <si>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</si>
  <si>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</si>
  <si>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</si>
  <si>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</si>
  <si>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</si>
  <si>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</si>
  <si>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</si>
  <si>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</si>
  <si>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</si>
  <si>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</si>
  <si>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</si>
  <si>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</si>
  <si>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</si>
  <si>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</si>
  <si>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</si>
  <si>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</si>
  <si>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</si>
  <si>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</si>
  <si>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</si>
  <si>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</si>
  <si>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</si>
  <si>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</si>
  <si>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</si>
  <si>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</si>
  <si>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</si>
  <si>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</si>
  <si>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</si>
  <si>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</si>
  <si>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</si>
  <si>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</si>
  <si>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</si>
  <si>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</si>
  <si>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</si>
  <si>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</si>
  <si>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</si>
  <si>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</si>
  <si>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</si>
  <si>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</si>
  <si>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</si>
  <si>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</si>
  <si>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r.tsonkov@gmail.com</t>
  </si>
  <si>
    <t>Дарина Тотева</t>
  </si>
  <si>
    <t>счетоводител</t>
  </si>
  <si>
    <t>02-980-32-58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</si>
</sst>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5" borderId="14" xfId="3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43373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43432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Дарина Тотева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43373</v>
      </c>
    </row>
    <row r="11" spans="1:2" ht="15.75">
      <c r="A11" s="7" t="s">
        <v>950</v>
      </c>
      <c r="B11" s="547">
        <v>43432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0.27461397974431345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0.014369363890674683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0.028033898305084747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0.009499959794607882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1.3268774703557311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1.3141139444803098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1.3141139444803098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0.5040752098127824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0.004196255648805681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0.07182551039877885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0.034593868103339344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0.2291423902706902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0.5125710214932323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0.33887401927561367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3109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0.027009886539363717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0.7743521000893655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11.348336218503558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46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99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159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311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83545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37767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37767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19909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19909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141537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20076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20076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2064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2064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10325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12389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104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104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32569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174106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7283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7283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44617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-145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-145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1654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1509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115106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16072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7219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23303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9507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1406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34216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12002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4057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4951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996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3926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21010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3774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24784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174106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24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1068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2090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273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44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40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3539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1455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66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1521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5060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1654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5060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1654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1654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1654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6714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6021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6023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689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691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6714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6714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6714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6915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-5435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-313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61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-48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1180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-20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-1222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6666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389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5813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12200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-17470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-1652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-44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-6966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27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77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104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104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6461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6461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822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822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7283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7283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677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677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1654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-822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-822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1509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1509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113452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113452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1654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115106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115106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6266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639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50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2070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523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9548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98700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37767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146015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2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3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445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450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6266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641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50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523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9553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99145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37767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146465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6266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641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50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523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9553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99145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37767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146465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6177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637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45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1954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232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9045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13708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22753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43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1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20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132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197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1892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2089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6220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638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46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1974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364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9242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15600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24842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6220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638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46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1974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364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9242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15600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24842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46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3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99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159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311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83545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37767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121623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19909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19909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19909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20076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20076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39993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20076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20076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20076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19909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19909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19909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19917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16072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16072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7231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23303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1406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996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996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12002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12002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4057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4031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26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3955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3926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21010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45719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996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996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12002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12002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4057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4031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26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3955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3926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21010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21010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16072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16072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7231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23303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1406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24709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14954431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2319926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17274357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1030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1034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2064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1030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1034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2064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1" sqref="G6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46</v>
      </c>
      <c r="D14" s="187">
        <v>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</v>
      </c>
      <c r="D15" s="187">
        <v>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7">
        <v>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99</v>
      </c>
      <c r="D17" s="187">
        <v>117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159</v>
      </c>
      <c r="D19" s="187">
        <v>291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311</v>
      </c>
      <c r="D20" s="567">
        <f>SUM(D12:D19)</f>
        <v>503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83545</v>
      </c>
      <c r="D21" s="464">
        <v>84992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7283</v>
      </c>
      <c r="H22" s="583">
        <f>SUM(H23:H25)</f>
        <v>6461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7283</v>
      </c>
      <c r="H23" s="187">
        <v>6461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44617</v>
      </c>
      <c r="H26" s="567">
        <f>H20+H21+H22</f>
        <v>43795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-145</v>
      </c>
      <c r="H28" s="565">
        <f>SUM(H29:H31)</f>
        <v>161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-145</v>
      </c>
      <c r="H29" s="187">
        <v>161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37767</v>
      </c>
      <c r="D31" s="187">
        <v>37767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1654</v>
      </c>
      <c r="H32" s="187">
        <v>516</v>
      </c>
      <c r="M32" s="92"/>
    </row>
    <row r="33" spans="1:8" ht="15.75">
      <c r="A33" s="469" t="s">
        <v>99</v>
      </c>
      <c r="B33" s="91" t="s">
        <v>100</v>
      </c>
      <c r="C33" s="566">
        <f>C31+C32</f>
        <v>37767</v>
      </c>
      <c r="D33" s="567">
        <f>D31+D32</f>
        <v>37767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1509</v>
      </c>
      <c r="H34" s="567">
        <f>H28+H32+H33</f>
        <v>677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115106</v>
      </c>
      <c r="H37" s="569">
        <f>H26+H18+H34</f>
        <v>113452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16072</v>
      </c>
      <c r="H45" s="187">
        <v>18143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7219</v>
      </c>
      <c r="H47" s="187">
        <v>7674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12</v>
      </c>
      <c r="H49" s="187">
        <v>12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23303</v>
      </c>
      <c r="H50" s="565">
        <f>SUM(H44:H49)</f>
        <v>25829</v>
      </c>
    </row>
    <row r="51" spans="1:8" ht="15.75">
      <c r="A51" s="84" t="s">
        <v>79</v>
      </c>
      <c r="B51" s="86" t="s">
        <v>155</v>
      </c>
      <c r="C51" s="188">
        <v>19909</v>
      </c>
      <c r="D51" s="187">
        <v>21797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19909</v>
      </c>
      <c r="D52" s="567">
        <f>SUM(D48:D51)</f>
        <v>21797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9507</v>
      </c>
      <c r="H53" s="187">
        <v>12337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1406</v>
      </c>
      <c r="H54" s="187">
        <v>1406</v>
      </c>
    </row>
    <row r="55" spans="1:8" ht="15.75">
      <c r="A55" s="94" t="s">
        <v>166</v>
      </c>
      <c r="B55" s="90" t="s">
        <v>167</v>
      </c>
      <c r="C55" s="465"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141537</v>
      </c>
      <c r="D56" s="571">
        <f>D20+D21+D22+D28+D33+D46+D52+D54+D55</f>
        <v>145064</v>
      </c>
      <c r="E56" s="94" t="s">
        <v>825</v>
      </c>
      <c r="F56" s="93" t="s">
        <v>172</v>
      </c>
      <c r="G56" s="568">
        <f>G50+G52+G53+G54+G55</f>
        <v>34216</v>
      </c>
      <c r="H56" s="569">
        <f>H50+H52+H53+H54+H55</f>
        <v>39572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12002</v>
      </c>
      <c r="H59" s="187">
        <v>11245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4057</v>
      </c>
      <c r="H60" s="187">
        <v>8183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4951</v>
      </c>
      <c r="H61" s="565">
        <f>SUM(H62:H68)</f>
        <v>7380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996</v>
      </c>
      <c r="H62" s="187">
        <v>2448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3926</v>
      </c>
      <c r="H64" s="187">
        <v>4782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</v>
      </c>
      <c r="H66" s="187">
        <v>31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</v>
      </c>
      <c r="H67" s="187">
        <v>19</v>
      </c>
    </row>
    <row r="68" spans="1:8" ht="15.75">
      <c r="A68" s="84" t="s">
        <v>206</v>
      </c>
      <c r="B68" s="86" t="s">
        <v>207</v>
      </c>
      <c r="C68" s="188">
        <v>0</v>
      </c>
      <c r="D68" s="187"/>
      <c r="E68" s="84" t="s">
        <v>212</v>
      </c>
      <c r="F68" s="87" t="s">
        <v>213</v>
      </c>
      <c r="G68" s="188"/>
      <c r="H68" s="187">
        <v>100</v>
      </c>
    </row>
    <row r="69" spans="1:8" ht="15.75">
      <c r="A69" s="84" t="s">
        <v>210</v>
      </c>
      <c r="B69" s="86" t="s">
        <v>211</v>
      </c>
      <c r="C69" s="188">
        <v>20076</v>
      </c>
      <c r="D69" s="187">
        <v>23854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21010</v>
      </c>
      <c r="H71" s="567">
        <f>H59+H60+H61+H69+H70</f>
        <v>26808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>
        <v>3774</v>
      </c>
      <c r="H75" s="466">
        <v>3774</v>
      </c>
    </row>
    <row r="76" spans="1:8" ht="15.75">
      <c r="A76" s="469" t="s">
        <v>77</v>
      </c>
      <c r="B76" s="90" t="s">
        <v>232</v>
      </c>
      <c r="C76" s="566">
        <f>SUM(C68:C75)</f>
        <v>20076</v>
      </c>
      <c r="D76" s="567">
        <f>SUM(D68:D75)</f>
        <v>23854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2064</v>
      </c>
      <c r="D79" s="565">
        <f>SUM(D80:D82)</f>
        <v>1030</v>
      </c>
      <c r="E79" s="196" t="s">
        <v>824</v>
      </c>
      <c r="F79" s="93" t="s">
        <v>241</v>
      </c>
      <c r="G79" s="568">
        <f>G71+G73+G75+G77</f>
        <v>24784</v>
      </c>
      <c r="H79" s="569">
        <f>H71+H73+H75+H77</f>
        <v>30582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2064</v>
      </c>
      <c r="D82" s="187">
        <v>1030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10325</v>
      </c>
      <c r="D84" s="187">
        <v>13581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12389</v>
      </c>
      <c r="D85" s="567">
        <f>D84+D83+D79</f>
        <v>14611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104</v>
      </c>
      <c r="D88" s="187">
        <v>77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104</v>
      </c>
      <c r="D92" s="567">
        <f>SUM(D88:D91)</f>
        <v>77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32569</v>
      </c>
      <c r="D94" s="571">
        <f>D65+D76+D85+D92+D93</f>
        <v>38542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174106</v>
      </c>
      <c r="D95" s="573">
        <f>D94+D56</f>
        <v>183606</v>
      </c>
      <c r="E95" s="220" t="s">
        <v>916</v>
      </c>
      <c r="F95" s="476" t="s">
        <v>268</v>
      </c>
      <c r="G95" s="572">
        <f>G37+G40+G56+G79</f>
        <v>174106</v>
      </c>
      <c r="H95" s="573">
        <f>H37+H40+H56+H79</f>
        <v>183606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0">
        <f>pdeReportingDate</f>
        <v>43432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Дарина Тотева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952</v>
      </c>
      <c r="C103" s="669"/>
      <c r="D103" s="669"/>
      <c r="E103" s="669"/>
      <c r="M103" s="92"/>
    </row>
    <row r="104" spans="1:5" ht="21.75" customHeight="1">
      <c r="A104" s="663"/>
      <c r="B104" s="669" t="s">
        <v>952</v>
      </c>
      <c r="C104" s="669"/>
      <c r="D104" s="669"/>
      <c r="E104" s="669"/>
    </row>
    <row r="105" spans="1:13" ht="21.75" customHeight="1">
      <c r="A105" s="663"/>
      <c r="B105" s="669" t="s">
        <v>952</v>
      </c>
      <c r="C105" s="669"/>
      <c r="D105" s="669"/>
      <c r="E105" s="669"/>
      <c r="M105" s="92"/>
    </row>
    <row r="106" spans="1:5" ht="21.75" customHeight="1">
      <c r="A106" s="663"/>
      <c r="B106" s="669" t="s">
        <v>952</v>
      </c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25" sqref="G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24</v>
      </c>
      <c r="D12" s="308">
        <v>20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1068</v>
      </c>
      <c r="D13" s="308">
        <v>1097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2090</v>
      </c>
      <c r="D14" s="308">
        <v>2117</v>
      </c>
      <c r="E14" s="236" t="s">
        <v>285</v>
      </c>
      <c r="F14" s="231" t="s">
        <v>286</v>
      </c>
      <c r="G14" s="307">
        <v>6021</v>
      </c>
      <c r="H14" s="308">
        <v>6647</v>
      </c>
    </row>
    <row r="15" spans="1:8" ht="15.75">
      <c r="A15" s="185" t="s">
        <v>287</v>
      </c>
      <c r="B15" s="181" t="s">
        <v>288</v>
      </c>
      <c r="C15" s="307">
        <v>273</v>
      </c>
      <c r="D15" s="308">
        <v>240</v>
      </c>
      <c r="E15" s="236" t="s">
        <v>79</v>
      </c>
      <c r="F15" s="231" t="s">
        <v>289</v>
      </c>
      <c r="G15" s="307">
        <v>2</v>
      </c>
      <c r="H15" s="308">
        <v>35</v>
      </c>
    </row>
    <row r="16" spans="1:8" ht="15.75">
      <c r="A16" s="185" t="s">
        <v>290</v>
      </c>
      <c r="B16" s="181" t="s">
        <v>291</v>
      </c>
      <c r="C16" s="307">
        <v>44</v>
      </c>
      <c r="D16" s="308">
        <v>36</v>
      </c>
      <c r="E16" s="227" t="s">
        <v>52</v>
      </c>
      <c r="F16" s="255" t="s">
        <v>292</v>
      </c>
      <c r="G16" s="597">
        <f>SUM(G12:G15)</f>
        <v>6023</v>
      </c>
      <c r="H16" s="598">
        <f>SUM(H12:H15)</f>
        <v>6682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40</v>
      </c>
      <c r="D19" s="308">
        <v>84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3539</v>
      </c>
      <c r="D22" s="598">
        <f>SUM(D12:D18)+D19</f>
        <v>3594</v>
      </c>
      <c r="E22" s="185" t="s">
        <v>309</v>
      </c>
      <c r="F22" s="228" t="s">
        <v>310</v>
      </c>
      <c r="G22" s="307">
        <v>689</v>
      </c>
      <c r="H22" s="308">
        <v>182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</v>
      </c>
      <c r="H24" s="308"/>
    </row>
    <row r="25" spans="1:8" ht="31.5">
      <c r="A25" s="185" t="s">
        <v>316</v>
      </c>
      <c r="B25" s="228" t="s">
        <v>317</v>
      </c>
      <c r="C25" s="307">
        <v>1455</v>
      </c>
      <c r="D25" s="308">
        <v>2160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691</v>
      </c>
      <c r="H27" s="598">
        <f>SUM(H22:H26)</f>
        <v>182</v>
      </c>
    </row>
    <row r="28" spans="1:8" ht="15.75">
      <c r="A28" s="185" t="s">
        <v>79</v>
      </c>
      <c r="B28" s="228" t="s">
        <v>327</v>
      </c>
      <c r="C28" s="307">
        <v>66</v>
      </c>
      <c r="D28" s="308">
        <v>63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1521</v>
      </c>
      <c r="D29" s="598">
        <f>SUM(D25:D28)</f>
        <v>2223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5060</v>
      </c>
      <c r="D31" s="604">
        <f>D29+D22</f>
        <v>5817</v>
      </c>
      <c r="E31" s="242" t="s">
        <v>800</v>
      </c>
      <c r="F31" s="257" t="s">
        <v>331</v>
      </c>
      <c r="G31" s="244">
        <f>G16+G18+G27</f>
        <v>6714</v>
      </c>
      <c r="H31" s="245">
        <f>H16+H18+H27</f>
        <v>6864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1654</v>
      </c>
      <c r="D33" s="235">
        <f>IF((H31-D31)&gt;0,H31-D31,0)</f>
        <v>1047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5060</v>
      </c>
      <c r="D36" s="606">
        <f>D31-D34+D35</f>
        <v>5817</v>
      </c>
      <c r="E36" s="253" t="s">
        <v>346</v>
      </c>
      <c r="F36" s="247" t="s">
        <v>347</v>
      </c>
      <c r="G36" s="258">
        <f>G35-G34+G31</f>
        <v>6714</v>
      </c>
      <c r="H36" s="259">
        <f>H35-H34+H31</f>
        <v>6864</v>
      </c>
    </row>
    <row r="37" spans="1:8" ht="15.75">
      <c r="A37" s="252" t="s">
        <v>348</v>
      </c>
      <c r="B37" s="222" t="s">
        <v>349</v>
      </c>
      <c r="C37" s="603">
        <f>IF((G36-C36)&gt;0,G36-C36,0)</f>
        <v>1654</v>
      </c>
      <c r="D37" s="604">
        <f>IF((H36-D36)&gt;0,H36-D36,0)</f>
        <v>1047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>
        <v>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1654</v>
      </c>
      <c r="D42" s="235">
        <f>+IF((H36-D36-D38)&gt;0,H36-D36-D38,0)</f>
        <v>1047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1654</v>
      </c>
      <c r="D44" s="259">
        <f>IF(H42=0,IF(D42-D43&gt;0,D42-D43+H43,0),IF(H42-H43&lt;0,H43-H42+D42,0))</f>
        <v>1047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6714</v>
      </c>
      <c r="D45" s="600">
        <f>D36+D38+D42</f>
        <v>6864</v>
      </c>
      <c r="E45" s="261" t="s">
        <v>373</v>
      </c>
      <c r="F45" s="263" t="s">
        <v>374</v>
      </c>
      <c r="G45" s="599">
        <f>G42+G36</f>
        <v>6714</v>
      </c>
      <c r="H45" s="600">
        <f>H42+H36</f>
        <v>6864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0">
        <f>pdeReportingDate</f>
        <v>43432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Дарина Тотева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952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 t="s">
        <v>952</v>
      </c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 t="s">
        <v>952</v>
      </c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 t="s">
        <v>952</v>
      </c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6915</v>
      </c>
      <c r="D11" s="187">
        <v>4309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-5435</v>
      </c>
      <c r="D12" s="187">
        <v>-53683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-313</v>
      </c>
      <c r="D14" s="187">
        <v>-255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61</v>
      </c>
      <c r="D15" s="187">
        <v>-623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0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-48</v>
      </c>
      <c r="D20" s="187">
        <v>-2538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1180</v>
      </c>
      <c r="D21" s="628">
        <f>SUM(D11:D20)</f>
        <v>-52790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-20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-1222</v>
      </c>
      <c r="D25" s="187">
        <v>-219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6666</v>
      </c>
      <c r="D26" s="187">
        <v>2469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389</v>
      </c>
      <c r="D27" s="187">
        <v>193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5813</v>
      </c>
      <c r="D33" s="628">
        <f>SUM(D23:D32)</f>
        <v>2443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54001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12200</v>
      </c>
      <c r="D37" s="187">
        <v>3635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-17470</v>
      </c>
      <c r="D38" s="187">
        <v>-7209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-1652</v>
      </c>
      <c r="D40" s="187">
        <v>-1982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-44</v>
      </c>
      <c r="D42" s="187">
        <v>-63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-6966</v>
      </c>
      <c r="D43" s="630">
        <f>SUM(D35:D42)</f>
        <v>48382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27</v>
      </c>
      <c r="D44" s="298">
        <f>D43+D33+D21</f>
        <v>-1965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77</v>
      </c>
      <c r="D45" s="300">
        <v>2055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104</v>
      </c>
      <c r="D46" s="302">
        <f>D45+D44</f>
        <v>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104</v>
      </c>
      <c r="D47" s="289">
        <v>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0">
        <f>pdeReportingDate</f>
        <v>43432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Дарина Тотева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952</v>
      </c>
      <c r="C59" s="669"/>
      <c r="D59" s="669"/>
      <c r="E59" s="669"/>
      <c r="F59" s="543"/>
      <c r="G59" s="44"/>
      <c r="H59" s="41"/>
    </row>
    <row r="60" spans="1:8" ht="15.75">
      <c r="A60" s="663"/>
      <c r="B60" s="669" t="s">
        <v>952</v>
      </c>
      <c r="C60" s="669"/>
      <c r="D60" s="669"/>
      <c r="E60" s="669"/>
      <c r="F60" s="543"/>
      <c r="G60" s="44"/>
      <c r="H60" s="41"/>
    </row>
    <row r="61" spans="1:8" ht="15.75">
      <c r="A61" s="663"/>
      <c r="B61" s="669" t="s">
        <v>952</v>
      </c>
      <c r="C61" s="669"/>
      <c r="D61" s="669"/>
      <c r="E61" s="669"/>
      <c r="F61" s="543"/>
      <c r="G61" s="44"/>
      <c r="H61" s="41"/>
    </row>
    <row r="62" spans="1:8" ht="15.75">
      <c r="A62" s="663"/>
      <c r="B62" s="669" t="s">
        <v>952</v>
      </c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2" sqref="I2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6461</v>
      </c>
      <c r="G13" s="553">
        <f>'1-Баланс'!H24</f>
        <v>0</v>
      </c>
      <c r="H13" s="554"/>
      <c r="I13" s="553">
        <f>'1-Баланс'!H29+'1-Баланс'!H32</f>
        <v>677</v>
      </c>
      <c r="J13" s="553">
        <f>'1-Баланс'!H30+'1-Баланс'!H33</f>
        <v>0</v>
      </c>
      <c r="K13" s="554"/>
      <c r="L13" s="553">
        <f>SUM(C13:K13)</f>
        <v>113452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6461</v>
      </c>
      <c r="G17" s="622">
        <f t="shared" si="2"/>
        <v>0</v>
      </c>
      <c r="H17" s="622">
        <f t="shared" si="2"/>
        <v>0</v>
      </c>
      <c r="I17" s="622">
        <f t="shared" si="2"/>
        <v>677</v>
      </c>
      <c r="J17" s="622">
        <f t="shared" si="2"/>
        <v>0</v>
      </c>
      <c r="K17" s="622">
        <f t="shared" si="2"/>
        <v>0</v>
      </c>
      <c r="L17" s="553">
        <f t="shared" si="1"/>
        <v>113452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1654</v>
      </c>
      <c r="J18" s="553">
        <f>+'1-Баланс'!G33</f>
        <v>0</v>
      </c>
      <c r="K18" s="554"/>
      <c r="L18" s="553">
        <f t="shared" si="1"/>
        <v>1654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822</v>
      </c>
      <c r="G19" s="159">
        <f t="shared" si="3"/>
        <v>0</v>
      </c>
      <c r="H19" s="159">
        <f t="shared" si="3"/>
        <v>0</v>
      </c>
      <c r="I19" s="159">
        <f t="shared" si="3"/>
        <v>-822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>
        <v>0</v>
      </c>
      <c r="G20" s="307"/>
      <c r="H20" s="307"/>
      <c r="I20" s="307">
        <v>0</v>
      </c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822</v>
      </c>
      <c r="G21" s="307"/>
      <c r="H21" s="307"/>
      <c r="I21" s="307">
        <v>-822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7283</v>
      </c>
      <c r="G31" s="622">
        <f t="shared" si="6"/>
        <v>0</v>
      </c>
      <c r="H31" s="622">
        <f t="shared" si="6"/>
        <v>0</v>
      </c>
      <c r="I31" s="622">
        <f t="shared" si="6"/>
        <v>1509</v>
      </c>
      <c r="J31" s="622">
        <f t="shared" si="6"/>
        <v>0</v>
      </c>
      <c r="K31" s="622">
        <f t="shared" si="6"/>
        <v>0</v>
      </c>
      <c r="L31" s="553">
        <f t="shared" si="1"/>
        <v>115106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7283</v>
      </c>
      <c r="G34" s="556">
        <f t="shared" si="7"/>
        <v>0</v>
      </c>
      <c r="H34" s="556">
        <f t="shared" si="7"/>
        <v>0</v>
      </c>
      <c r="I34" s="556">
        <f t="shared" si="7"/>
        <v>1509</v>
      </c>
      <c r="J34" s="556">
        <f t="shared" si="7"/>
        <v>0</v>
      </c>
      <c r="K34" s="556">
        <f t="shared" si="7"/>
        <v>0</v>
      </c>
      <c r="L34" s="620">
        <f t="shared" si="1"/>
        <v>115106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0">
        <f>pdeReportingDate</f>
        <v>43432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Дарина Тотева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952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 t="s">
        <v>952</v>
      </c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 t="s">
        <v>952</v>
      </c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 t="s">
        <v>952</v>
      </c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20" sqref="R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6266</v>
      </c>
      <c r="E13" s="319">
        <v>0</v>
      </c>
      <c r="F13" s="319"/>
      <c r="G13" s="320">
        <f t="shared" si="2"/>
        <v>6266</v>
      </c>
      <c r="H13" s="319"/>
      <c r="I13" s="319"/>
      <c r="J13" s="320">
        <f t="shared" si="3"/>
        <v>6266</v>
      </c>
      <c r="K13" s="319">
        <v>6177</v>
      </c>
      <c r="L13" s="319">
        <v>43</v>
      </c>
      <c r="M13" s="319"/>
      <c r="N13" s="320">
        <f t="shared" si="4"/>
        <v>6220</v>
      </c>
      <c r="O13" s="319"/>
      <c r="P13" s="319"/>
      <c r="Q13" s="320">
        <f t="shared" si="0"/>
        <v>6220</v>
      </c>
      <c r="R13" s="331">
        <f t="shared" si="1"/>
        <v>46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639</v>
      </c>
      <c r="E14" s="319">
        <v>2</v>
      </c>
      <c r="F14" s="319"/>
      <c r="G14" s="320">
        <f t="shared" si="2"/>
        <v>641</v>
      </c>
      <c r="H14" s="319"/>
      <c r="I14" s="319"/>
      <c r="J14" s="320">
        <f t="shared" si="3"/>
        <v>641</v>
      </c>
      <c r="K14" s="319">
        <v>637</v>
      </c>
      <c r="L14" s="319">
        <v>1</v>
      </c>
      <c r="M14" s="319"/>
      <c r="N14" s="320">
        <f t="shared" si="4"/>
        <v>638</v>
      </c>
      <c r="O14" s="319"/>
      <c r="P14" s="319"/>
      <c r="Q14" s="320">
        <f t="shared" si="0"/>
        <v>638</v>
      </c>
      <c r="R14" s="331">
        <f t="shared" si="1"/>
        <v>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50</v>
      </c>
      <c r="E15" s="319"/>
      <c r="F15" s="319"/>
      <c r="G15" s="320">
        <f t="shared" si="2"/>
        <v>50</v>
      </c>
      <c r="H15" s="319"/>
      <c r="I15" s="319"/>
      <c r="J15" s="320">
        <f t="shared" si="3"/>
        <v>50</v>
      </c>
      <c r="K15" s="319">
        <v>45</v>
      </c>
      <c r="L15" s="319">
        <v>1</v>
      </c>
      <c r="M15" s="319"/>
      <c r="N15" s="320">
        <f t="shared" si="4"/>
        <v>46</v>
      </c>
      <c r="O15" s="319"/>
      <c r="P15" s="319"/>
      <c r="Q15" s="320">
        <f t="shared" si="0"/>
        <v>46</v>
      </c>
      <c r="R15" s="331">
        <f t="shared" si="1"/>
        <v>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2070</v>
      </c>
      <c r="E16" s="319">
        <v>3</v>
      </c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1954</v>
      </c>
      <c r="L16" s="319">
        <v>20</v>
      </c>
      <c r="M16" s="319"/>
      <c r="N16" s="320">
        <f t="shared" si="4"/>
        <v>1974</v>
      </c>
      <c r="O16" s="319"/>
      <c r="P16" s="319"/>
      <c r="Q16" s="320">
        <f t="shared" si="0"/>
        <v>1974</v>
      </c>
      <c r="R16" s="331">
        <f t="shared" si="1"/>
        <v>99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523</v>
      </c>
      <c r="E18" s="319"/>
      <c r="F18" s="319"/>
      <c r="G18" s="320">
        <f t="shared" si="2"/>
        <v>523</v>
      </c>
      <c r="H18" s="319"/>
      <c r="I18" s="319"/>
      <c r="J18" s="320">
        <f t="shared" si="3"/>
        <v>523</v>
      </c>
      <c r="K18" s="319">
        <v>232</v>
      </c>
      <c r="L18" s="319">
        <v>132</v>
      </c>
      <c r="M18" s="319"/>
      <c r="N18" s="320">
        <f t="shared" si="4"/>
        <v>364</v>
      </c>
      <c r="O18" s="319"/>
      <c r="P18" s="319"/>
      <c r="Q18" s="320">
        <f t="shared" si="0"/>
        <v>364</v>
      </c>
      <c r="R18" s="331">
        <f t="shared" si="1"/>
        <v>159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9548</v>
      </c>
      <c r="E19" s="321">
        <f>SUM(E11:E18)</f>
        <v>5</v>
      </c>
      <c r="F19" s="321">
        <f>SUM(F11:F18)</f>
        <v>0</v>
      </c>
      <c r="G19" s="320">
        <f t="shared" si="2"/>
        <v>9553</v>
      </c>
      <c r="H19" s="321">
        <f>SUM(H11:H18)</f>
        <v>0</v>
      </c>
      <c r="I19" s="321">
        <f>SUM(I11:I18)</f>
        <v>0</v>
      </c>
      <c r="J19" s="320">
        <f t="shared" si="3"/>
        <v>9553</v>
      </c>
      <c r="K19" s="321">
        <f>SUM(K11:K18)</f>
        <v>9045</v>
      </c>
      <c r="L19" s="321">
        <f>SUM(L11:L18)</f>
        <v>197</v>
      </c>
      <c r="M19" s="321">
        <f>SUM(M11:M18)</f>
        <v>0</v>
      </c>
      <c r="N19" s="320">
        <f t="shared" si="4"/>
        <v>9242</v>
      </c>
      <c r="O19" s="321">
        <f>SUM(O11:O18)</f>
        <v>0</v>
      </c>
      <c r="P19" s="321">
        <f>SUM(P11:P18)</f>
        <v>0</v>
      </c>
      <c r="Q19" s="320">
        <f t="shared" si="0"/>
        <v>9242</v>
      </c>
      <c r="R19" s="331">
        <f>J19-Q19</f>
        <v>311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98700</v>
      </c>
      <c r="E20" s="319">
        <v>445</v>
      </c>
      <c r="F20" s="319"/>
      <c r="G20" s="320">
        <f t="shared" si="2"/>
        <v>99145</v>
      </c>
      <c r="H20" s="319">
        <v>0</v>
      </c>
      <c r="I20" s="319"/>
      <c r="J20" s="320">
        <f t="shared" si="3"/>
        <v>99145</v>
      </c>
      <c r="K20" s="319">
        <v>13708</v>
      </c>
      <c r="L20" s="319">
        <v>1892</v>
      </c>
      <c r="M20" s="319">
        <v>0</v>
      </c>
      <c r="N20" s="320">
        <f t="shared" si="4"/>
        <v>15600</v>
      </c>
      <c r="O20" s="319"/>
      <c r="P20" s="319"/>
      <c r="Q20" s="320">
        <f t="shared" si="0"/>
        <v>15600</v>
      </c>
      <c r="R20" s="331">
        <f t="shared" si="1"/>
        <v>83545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37767</v>
      </c>
      <c r="E41" s="319"/>
      <c r="F41" s="319"/>
      <c r="G41" s="320">
        <f t="shared" si="2"/>
        <v>37767</v>
      </c>
      <c r="H41" s="319"/>
      <c r="I41" s="319"/>
      <c r="J41" s="320">
        <f t="shared" si="3"/>
        <v>37767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37767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146015</v>
      </c>
      <c r="E42" s="340">
        <f>E19+E20+E21+E27+E40+E41</f>
        <v>450</v>
      </c>
      <c r="F42" s="340">
        <f aca="true" t="shared" si="11" ref="F42:R42">F19+F20+F21+F27+F40+F41</f>
        <v>0</v>
      </c>
      <c r="G42" s="340">
        <f t="shared" si="11"/>
        <v>146465</v>
      </c>
      <c r="H42" s="340">
        <f t="shared" si="11"/>
        <v>0</v>
      </c>
      <c r="I42" s="340">
        <f t="shared" si="11"/>
        <v>0</v>
      </c>
      <c r="J42" s="340">
        <f t="shared" si="11"/>
        <v>146465</v>
      </c>
      <c r="K42" s="340">
        <f t="shared" si="11"/>
        <v>22753</v>
      </c>
      <c r="L42" s="340">
        <f t="shared" si="11"/>
        <v>2089</v>
      </c>
      <c r="M42" s="340">
        <f t="shared" si="11"/>
        <v>0</v>
      </c>
      <c r="N42" s="340">
        <f t="shared" si="11"/>
        <v>24842</v>
      </c>
      <c r="O42" s="340">
        <f t="shared" si="11"/>
        <v>0</v>
      </c>
      <c r="P42" s="340">
        <f t="shared" si="11"/>
        <v>0</v>
      </c>
      <c r="Q42" s="340">
        <f t="shared" si="11"/>
        <v>24842</v>
      </c>
      <c r="R42" s="341">
        <f t="shared" si="11"/>
        <v>121623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0">
        <f>pdeReportingDate</f>
        <v>43432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Дарина Тотева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952</v>
      </c>
      <c r="D50" s="669"/>
      <c r="E50" s="669"/>
      <c r="F50" s="669"/>
      <c r="G50" s="543"/>
      <c r="H50" s="44"/>
      <c r="I50" s="41"/>
    </row>
    <row r="51" spans="2:9" ht="15.75">
      <c r="B51" s="663"/>
      <c r="C51" s="669" t="s">
        <v>952</v>
      </c>
      <c r="D51" s="669"/>
      <c r="E51" s="669"/>
      <c r="F51" s="669"/>
      <c r="G51" s="543"/>
      <c r="H51" s="44"/>
      <c r="I51" s="41"/>
    </row>
    <row r="52" spans="2:9" ht="15.75">
      <c r="B52" s="663"/>
      <c r="C52" s="669" t="s">
        <v>952</v>
      </c>
      <c r="D52" s="669"/>
      <c r="E52" s="669"/>
      <c r="F52" s="669"/>
      <c r="G52" s="543"/>
      <c r="H52" s="44"/>
      <c r="I52" s="41"/>
    </row>
    <row r="53" spans="2:9" ht="15.75">
      <c r="B53" s="663"/>
      <c r="C53" s="669" t="s">
        <v>952</v>
      </c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5" sqref="D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19909</v>
      </c>
      <c r="D18" s="353">
        <f>+D19+D20</f>
        <v>0</v>
      </c>
      <c r="E18" s="360">
        <f t="shared" si="0"/>
        <v>19909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19909</v>
      </c>
      <c r="D20" s="359"/>
      <c r="E20" s="360">
        <f t="shared" si="0"/>
        <v>19909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19909</v>
      </c>
      <c r="D21" s="431">
        <f>D13+D17+D18</f>
        <v>0</v>
      </c>
      <c r="E21" s="432">
        <f>E13+E17+E18</f>
        <v>19909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</v>
      </c>
      <c r="D23" s="434"/>
      <c r="E23" s="433">
        <f t="shared" si="0"/>
        <v>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20076</v>
      </c>
      <c r="D30" s="359">
        <v>20076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20076</v>
      </c>
      <c r="D45" s="429">
        <f>D26+D30+D31+D33+D32+D34+D35+D40</f>
        <v>20076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39993</v>
      </c>
      <c r="D46" s="435">
        <f>D45+D23+D21+D11</f>
        <v>20076</v>
      </c>
      <c r="E46" s="436">
        <f>E45+E23+E21+E11</f>
        <v>19917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16072</v>
      </c>
      <c r="D58" s="129">
        <f>D59+D61</f>
        <v>0</v>
      </c>
      <c r="E58" s="127">
        <f t="shared" si="1"/>
        <v>16072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16072</v>
      </c>
      <c r="D59" s="188"/>
      <c r="E59" s="127">
        <f t="shared" si="1"/>
        <v>16072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7231</v>
      </c>
      <c r="D66" s="188"/>
      <c r="E66" s="127">
        <f t="shared" si="1"/>
        <v>7231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23303</v>
      </c>
      <c r="D68" s="426">
        <f>D54+D58+D63+D64+D65+D66</f>
        <v>0</v>
      </c>
      <c r="E68" s="427">
        <f t="shared" si="1"/>
        <v>23303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1406</v>
      </c>
      <c r="D70" s="188"/>
      <c r="E70" s="127">
        <f t="shared" si="1"/>
        <v>1406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996</v>
      </c>
      <c r="D73" s="128">
        <f>SUM(D74:D76)</f>
        <v>996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996</v>
      </c>
      <c r="D76" s="188">
        <v>996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12002</v>
      </c>
      <c r="D77" s="129">
        <f>D78+D80</f>
        <v>12002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12002</v>
      </c>
      <c r="D78" s="188">
        <v>12002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4057</v>
      </c>
      <c r="D82" s="129">
        <f>SUM(D83:D86)</f>
        <v>4057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4031</v>
      </c>
      <c r="D84" s="188">
        <v>4031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26</v>
      </c>
      <c r="D86" s="188">
        <v>26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3955</v>
      </c>
      <c r="D87" s="125">
        <f>SUM(D88:D92)+D96</f>
        <v>3955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3926</v>
      </c>
      <c r="D89" s="188">
        <v>3926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</v>
      </c>
      <c r="D91" s="188">
        <v>16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</v>
      </c>
      <c r="D96" s="188">
        <v>13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21010</v>
      </c>
      <c r="D98" s="424">
        <f>D87+D82+D77+D73+D97</f>
        <v>21010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45719</v>
      </c>
      <c r="D99" s="418">
        <f>D98+D70+D68</f>
        <v>21010</v>
      </c>
      <c r="E99" s="418">
        <f>E98+E70+E68</f>
        <v>24709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0">
        <f>pdeReportingDate</f>
        <v>43432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Дарина Тотева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952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 t="s">
        <v>952</v>
      </c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 t="s">
        <v>952</v>
      </c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 t="s">
        <v>952</v>
      </c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668">
        <v>14954431</v>
      </c>
      <c r="D20" s="440"/>
      <c r="E20" s="440"/>
      <c r="F20" s="440">
        <v>1030</v>
      </c>
      <c r="G20" s="440"/>
      <c r="H20" s="440"/>
      <c r="I20" s="441">
        <f t="shared" si="0"/>
        <v>1030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2319926</v>
      </c>
      <c r="D26" s="440"/>
      <c r="E26" s="440"/>
      <c r="F26" s="440">
        <v>1034</v>
      </c>
      <c r="G26" s="440"/>
      <c r="H26" s="440"/>
      <c r="I26" s="441">
        <f t="shared" si="0"/>
        <v>1034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17274357</v>
      </c>
      <c r="D27" s="447">
        <f t="shared" si="2"/>
        <v>0</v>
      </c>
      <c r="E27" s="447">
        <f t="shared" si="2"/>
        <v>0</v>
      </c>
      <c r="F27" s="447">
        <f t="shared" si="2"/>
        <v>2064</v>
      </c>
      <c r="G27" s="447">
        <f t="shared" si="2"/>
        <v>0</v>
      </c>
      <c r="H27" s="447">
        <f t="shared" si="2"/>
        <v>0</v>
      </c>
      <c r="I27" s="448">
        <f t="shared" si="0"/>
        <v>2064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0">
        <f>pdeReportingDate</f>
        <v>43432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Дарина Тотева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69" t="s">
        <v>952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30.09.2018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174106</v>
      </c>
      <c r="D6" s="644">
        <f aca="true" t="shared" si="0" ref="D6:D15">C6-E6</f>
        <v>0</v>
      </c>
      <c r="E6" s="643">
        <f>'1-Баланс'!G95</f>
        <v>174106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115106</v>
      </c>
      <c r="D7" s="644">
        <f t="shared" si="0"/>
        <v>46126</v>
      </c>
      <c r="E7" s="643">
        <f>'1-Баланс'!G18</f>
        <v>68980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1654</v>
      </c>
      <c r="D8" s="644">
        <f t="shared" si="0"/>
        <v>0</v>
      </c>
      <c r="E8" s="643">
        <f>ABS('2-Отчет за доходите'!C44)-ABS('2-Отчет за доходите'!G44)</f>
        <v>1654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77</v>
      </c>
      <c r="D9" s="644">
        <f t="shared" si="0"/>
        <v>0</v>
      </c>
      <c r="E9" s="643">
        <f>'3-Отчет за паричния поток'!C45</f>
        <v>77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104</v>
      </c>
      <c r="D10" s="644">
        <f t="shared" si="0"/>
        <v>0</v>
      </c>
      <c r="E10" s="643">
        <f>'3-Отчет за паричния поток'!C46</f>
        <v>104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115106</v>
      </c>
      <c r="D11" s="644">
        <f t="shared" si="0"/>
        <v>0</v>
      </c>
      <c r="E11" s="643">
        <f>'4-Отчет за собствения капитал'!L34</f>
        <v>115106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2018-05-29T13:04:56Z</cp:lastPrinted>
  <dcterms:created xsi:type="dcterms:W3CDTF">2006-09-16T00:00:00Z</dcterms:created>
  <dcterms:modified xsi:type="dcterms:W3CDTF">2018-11-28T15:17:05Z</dcterms:modified>
  <cp:category/>
  <cp:version/>
  <cp:contentType/>
  <cp:contentStatus/>
</cp:coreProperties>
</file>