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7'!$A$1:$G$122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<sst xmlns="http://schemas.openxmlformats.org/spreadsheetml/2006/main" count="4318" uniqueCount="1000">
  <si>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</si>
  <si>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</si>
  <si>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</si>
  <si>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</si>
  <si>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</si>
  <si>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</si>
  <si>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</si>
  <si>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</si>
  <si>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</si>
  <si>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</si>
  <si>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</si>
  <si>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</si>
  <si>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</si>
  <si>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</si>
  <si>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</si>
  <si>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</si>
  <si>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</si>
  <si>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</si>
  <si>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</si>
  <si>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</si>
  <si>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</si>
  <si>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</si>
  <si>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</si>
  <si>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</si>
  <si>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</si>
  <si>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</si>
  <si>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</si>
  <si>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</si>
  <si>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</si>
  <si>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</si>
  <si>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</si>
  <si>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</si>
  <si>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</si>
  <si>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</si>
  <si>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</si>
  <si>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</si>
  <si>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</si>
  <si>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</si>
  <si>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</si>
  <si>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</si>
  <si>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</si>
  <si>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</si>
  <si>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</si>
  <si>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</si>
  <si>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</si>
  <si>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</si>
  <si>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</si>
  <si>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</si>
  <si>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</si>
  <si>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</si>
  <si>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</si>
  <si>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</si>
  <si>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</si>
  <si>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</si>
  <si>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</si>
  <si>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</si>
  <si>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</si>
  <si>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</si>
  <si>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</si>
  <si>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</si>
  <si>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</si>
  <si>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</si>
  <si>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</si>
  <si>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</si>
  <si>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</si>
  <si>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</si>
  <si>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</si>
  <si>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</si>
  <si>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</si>
  <si>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</si>
  <si>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</si>
  <si>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</si>
  <si>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</si>
  <si>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</si>
  <si>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</si>
  <si>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</si>
  <si>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</si>
  <si>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</si>
  <si>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</si>
  <si>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</si>
  <si>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</si>
  <si>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</si>
  <si>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</si>
  <si>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</si>
  <si>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</si>
  <si>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</si>
  <si>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</si>
  <si>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</si>
  <si>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</si>
  <si>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</si>
  <si>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</si>
  <si>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</si>
  <si>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</si>
  <si>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</si>
  <si>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</si>
  <si>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</si>
  <si>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</si>
  <si>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</si>
  <si>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</si>
  <si>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</si>
  <si>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</si>
  <si>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</si>
  <si>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</si>
  <si>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</si>
  <si>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</si>
  <si>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</si>
  <si>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</si>
  <si>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</si>
  <si>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</si>
  <si>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</si>
  <si>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</si>
  <si>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</si>
  <si>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</si>
  <si>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</si>
  <si>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</si>
  <si>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</si>
  <si>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</si>
  <si>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</si>
  <si>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</si>
  <si>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</si>
  <si>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</si>
  <si>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</si>
  <si>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</si>
  <si>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</si>
  <si>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</si>
  <si>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</si>
  <si>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</si>
  <si>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</si>
  <si>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</si>
  <si>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</si>
  <si>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</si>
  <si>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</si>
  <si>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</si>
  <si>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</si>
  <si>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</si>
  <si>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</si>
  <si>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</si>
  <si>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</si>
  <si>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</si>
  <si>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</si>
  <si>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</si>
  <si>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</si>
  <si>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</si>
  <si>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</si>
  <si>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</si>
  <si>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</si>
  <si>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</si>
  <si>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</si>
  <si>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</si>
  <si>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</si>
  <si>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</si>
  <si>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</si>
  <si>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</si>
  <si>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</si>
  <si>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</si>
  <si>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</si>
  <si>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</si>
  <si>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</si>
  <si>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</si>
  <si>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</si>
  <si>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</si>
  <si>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</si>
  <si>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</si>
  <si>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</si>
  <si>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</si>
  <si>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</si>
  <si>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</si>
  <si>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</si>
  <si>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</si>
  <si>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</si>
  <si>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</si>
  <si>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</si>
  <si>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</si>
  <si>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</si>
  <si>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</si>
  <si>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</si>
  <si>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</si>
  <si>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</si>
  <si>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</si>
  <si>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</si>
  <si>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</si>
  <si>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</si>
  <si>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</si>
  <si>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</si>
  <si>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</si>
  <si>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</si>
  <si>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</si>
  <si>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</si>
  <si>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</si>
  <si>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</si>
  <si>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</si>
  <si>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</si>
  <si>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</si>
  <si>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</si>
  <si>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</si>
  <si>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</si>
  <si>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</si>
  <si>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</si>
  <si>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</si>
  <si>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</si>
  <si>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</si>
  <si>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</si>
  <si>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</si>
  <si>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</si>
  <si>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</si>
  <si>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</si>
  <si>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</si>
  <si>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</si>
  <si>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</si>
  <si>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</si>
  <si>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</si>
  <si>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</si>
  <si>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</si>
  <si>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</si>
  <si>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</si>
  <si>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</si>
  <si>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</si>
  <si>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</si>
  <si>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</si>
  <si>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</si>
  <si>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</si>
  <si>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</si>
  <si>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</si>
  <si>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</si>
  <si>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</si>
  <si>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</si>
  <si>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</si>
  <si>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</si>
  <si>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</si>
  <si>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</si>
  <si>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</si>
  <si>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</si>
  <si>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</si>
  <si>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</si>
  <si>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</si>
  <si>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</si>
  <si>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</si>
  <si>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</si>
  <si>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</si>
  <si>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</si>
  <si>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</si>
  <si>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</si>
  <si>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</si>
  <si>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</si>
  <si>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</si>
  <si>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</si>
  <si>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</si>
  <si>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</si>
  <si>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</si>
  <si>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</si>
  <si>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</si>
  <si>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</si>
  <si>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</si>
  <si>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</si>
  <si>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</si>
  <si>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</si>
  <si>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</si>
  <si>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</si>
  <si>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</si>
  <si>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</si>
  <si>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</si>
  <si>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</si>
  <si>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</si>
  <si>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</si>
  <si>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</si>
  <si>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</si>
  <si>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</si>
  <si>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</si>
  <si>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</si>
  <si>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</si>
  <si>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</si>
  <si>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</si>
  <si>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</si>
  <si>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</si>
  <si>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</si>
  <si>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</si>
  <si>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</si>
  <si>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</si>
  <si>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</si>
  <si>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</si>
  <si>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</si>
  <si>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</si>
  <si>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</si>
  <si>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</si>
  <si>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</si>
  <si>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</si>
  <si>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</si>
  <si>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</si>
  <si>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</si>
  <si>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</si>
  <si>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</si>
  <si>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</si>
  <si>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</si>
  <si>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</si>
  <si>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</si>
  <si>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</si>
  <si>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</si>
  <si>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</si>
  <si>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</si>
  <si>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</si>
  <si>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</si>
  <si>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</si>
  <si>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</si>
  <si>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</si>
  <si>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</si>
  <si>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</si>
  <si>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</si>
  <si>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</si>
  <si>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</si>
  <si>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</si>
  <si>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</si>
  <si>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</si>
  <si>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</si>
  <si>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</si>
  <si>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</si>
  <si>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</si>
  <si>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</si>
  <si>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</si>
  <si>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</si>
  <si>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</si>
  <si>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</si>
  <si>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</si>
  <si>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</si>
  <si>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</si>
  <si>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</si>
  <si>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</si>
  <si>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</si>
  <si>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</si>
  <si>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</si>
  <si>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</si>
  <si>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</si>
  <si>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</si>
  <si>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</si>
  <si>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</si>
  <si>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</si>
  <si>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</si>
  <si>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</si>
  <si>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</si>
  <si>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</si>
  <si>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</si>
  <si>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</si>
  <si>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</si>
  <si>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</si>
  <si>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</si>
  <si>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</si>
  <si>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</si>
  <si>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</si>
  <si>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</si>
  <si>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</si>
  <si>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</si>
  <si>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</si>
  <si>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</si>
  <si>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</si>
  <si>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</si>
  <si>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</si>
  <si>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</si>
  <si>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</si>
  <si>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</si>
  <si>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</si>
  <si>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</si>
  <si>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</si>
  <si>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</si>
  <si>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</si>
  <si>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</si>
  <si>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</si>
  <si>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</si>
  <si>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</si>
  <si>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</si>
  <si>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</si>
  <si>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</si>
  <si>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</si>
  <si>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</si>
  <si>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</si>
  <si>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</si>
  <si>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</si>
  <si>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</si>
  <si>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</si>
  <si>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</si>
  <si>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</si>
  <si>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</si>
  <si>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</si>
  <si>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</si>
  <si>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</si>
  <si>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</si>
  <si>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</si>
  <si>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</si>
  <si>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</si>
  <si>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</si>
  <si>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</si>
  <si>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</si>
  <si>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</si>
  <si>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</si>
  <si>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</si>
  <si>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</si>
  <si>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</si>
  <si>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</si>
  <si>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</si>
  <si>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</si>
  <si>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</si>
  <si>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</si>
  <si>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</si>
  <si>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</si>
  <si>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</si>
  <si>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</si>
  <si>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</si>
  <si>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</si>
  <si>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</si>
  <si>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</si>
  <si>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</si>
  <si>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</si>
  <si>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</si>
  <si>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</si>
  <si>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</si>
  <si>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</si>
  <si>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</si>
  <si>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</si>
  <si>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</si>
  <si>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</si>
  <si>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</si>
  <si>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</si>
  <si>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</si>
  <si>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</si>
  <si>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</si>
  <si>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</si>
  <si>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</si>
  <si>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</si>
  <si>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</si>
  <si>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</si>
  <si>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</si>
  <si>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</si>
  <si>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</si>
  <si>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</si>
  <si>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</si>
  <si>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</si>
  <si>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</si>
  <si>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</si>
  <si>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</si>
  <si>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</si>
  <si>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</si>
  <si>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</si>
  <si>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</si>
  <si>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</si>
  <si>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</si>
  <si>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</si>
  <si>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</si>
  <si>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</si>
  <si>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</si>
  <si>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</si>
  <si>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</si>
  <si>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</si>
  <si>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</si>
  <si>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</si>
  <si>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</si>
  <si>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</si>
  <si>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</si>
  <si>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</si>
  <si>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</si>
  <si>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</si>
  <si>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</si>
  <si>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</si>
  <si>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</si>
  <si>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</si>
  <si>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</si>
  <si>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</si>
  <si>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</si>
  <si>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</si>
  <si>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</si>
  <si>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</si>
  <si>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</si>
  <si>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</si>
  <si>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</si>
  <si>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</si>
  <si>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</si>
  <si>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</si>
  <si>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</si>
  <si>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</si>
  <si>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</si>
  <si>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</si>
  <si>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</si>
  <si>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</si>
  <si>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</si>
  <si>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</si>
  <si>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</si>
  <si>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</si>
  <si>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</si>
  <si>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</si>
  <si>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</si>
  <si>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</si>
  <si>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</si>
  <si>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</si>
  <si>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</si>
  <si>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</si>
  <si>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</si>
  <si>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</si>
  <si>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</si>
  <si>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</si>
  <si>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</si>
  <si>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</si>
  <si>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</si>
  <si>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</si>
  <si>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</si>
  <si>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</si>
  <si>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</si>
  <si>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</si>
  <si>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</si>
  <si>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</si>
  <si>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</si>
  <si>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</si>
  <si>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</si>
  <si>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</si>
  <si>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</si>
  <si>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</si>
  <si>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</si>
  <si>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</si>
  <si>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</si>
  <si>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</si>
  <si>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</si>
  <si>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</si>
  <si>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</si>
  <si>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</si>
  <si>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</si>
  <si>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</si>
  <si>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</si>
  <si>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</si>
  <si>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</si>
  <si>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</si>
  <si>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</si>
  <si>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</si>
  <si>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</si>
  <si>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</si>
  <si>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</si>
  <si>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</si>
  <si>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</si>
  <si>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</si>
  <si>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</si>
  <si>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</si>
  <si>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</si>
  <si>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</si>
  <si>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</si>
  <si>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</si>
  <si>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</si>
  <si>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</si>
  <si>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</si>
  <si>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</si>
  <si>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</si>
  <si>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</si>
  <si>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</si>
  <si>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</si>
  <si>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</si>
  <si>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</si>
  <si>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</si>
  <si>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</si>
  <si>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</si>
  <si>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</si>
  <si>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</si>
  <si>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</si>
  <si>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</si>
  <si>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</si>
  <si>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</si>
  <si>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</si>
  <si>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</si>
  <si>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</si>
  <si>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</si>
  <si>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</si>
  <si>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</si>
  <si>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</si>
  <si>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</si>
  <si>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</si>
  <si>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</si>
  <si>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</si>
  <si>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</si>
  <si>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</si>
  <si>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</si>
  <si>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</si>
  <si>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</si>
  <si>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</si>
  <si>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</si>
  <si>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</si>
  <si>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</si>
  <si>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</si>
  <si>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</si>
  <si>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</si>
  <si>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</si>
  <si>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</si>
  <si>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</si>
  <si>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</si>
  <si>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</si>
  <si>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</si>
  <si>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</si>
  <si>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</si>
  <si>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</si>
  <si>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</si>
  <si>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</si>
  <si>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</si>
  <si>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</si>
  <si>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</si>
  <si>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</si>
  <si>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</si>
  <si>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</si>
  <si>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</si>
  <si>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</si>
  <si>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</si>
  <si>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</si>
  <si>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</si>
  <si>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</si>
  <si>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</si>
  <si>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</si>
  <si>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</si>
  <si>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</si>
  <si>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</si>
  <si>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</si>
  <si>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</si>
  <si>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</si>
  <si>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</si>
  <si>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</si>
  <si>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</si>
  <si>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</si>
  <si>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</si>
  <si>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</si>
  <si>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</si>
  <si>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</si>
  <si>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</si>
  <si>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</si>
  <si>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</si>
  <si>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</si>
  <si>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</si>
  <si>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</si>
  <si>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</si>
  <si>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</si>
  <si>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</si>
  <si>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</si>
  <si>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</si>
  <si>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</si>
  <si>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</si>
  <si>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</si>
  <si>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</si>
  <si>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</si>
  <si>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</si>
  <si>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</si>
  <si>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</si>
  <si>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</si>
  <si>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</si>
  <si>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</si>
  <si>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</si>
  <si>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</si>
  <si>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</si>
  <si>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</si>
  <si>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</si>
  <si>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</si>
  <si>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</si>
  <si>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</si>
  <si>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</si>
  <si>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</si>
  <si>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</si>
  <si>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</si>
  <si>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</si>
  <si>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</si>
  <si>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</si>
  <si>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</si>
  <si>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</si>
  <si>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</si>
  <si>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</si>
  <si>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</si>
  <si>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</si>
  <si>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</si>
  <si>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</si>
  <si>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</si>
  <si>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</si>
  <si>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</si>
  <si>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</si>
  <si>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</si>
  <si>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</si>
  <si>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</si>
  <si>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</si>
  <si>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</si>
  <si>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</si>
  <si>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</si>
  <si>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</si>
  <si>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</si>
  <si>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</si>
  <si>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</si>
  <si>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</si>
  <si>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</si>
  <si>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</si>
  <si>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</si>
  <si>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</si>
  <si>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</si>
  <si>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</si>
  <si>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</si>
  <si>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</si>
  <si>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</si>
  <si>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</si>
  <si>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</si>
  <si>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</si>
  <si>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</si>
  <si>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</si>
  <si>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</si>
  <si>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</si>
  <si>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</si>
  <si>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</si>
  <si>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</si>
  <si>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</si>
  <si>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</si>
  <si>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</si>
  <si>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</si>
  <si>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</si>
  <si>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</si>
  <si>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</si>
  <si>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</si>
  <si>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</si>
  <si>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</si>
  <si>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</si>
  <si>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</si>
  <si>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</si>
  <si>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</si>
  <si>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</si>
  <si>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</si>
  <si>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</si>
  <si>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</si>
  <si>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</si>
  <si>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</si>
  <si>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</si>
  <si>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</si>
  <si>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</si>
  <si>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</si>
  <si>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</si>
  <si>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</si>
  <si>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</si>
  <si>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</si>
  <si>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</si>
  <si>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</si>
  <si>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</si>
  <si>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</si>
  <si>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</si>
  <si>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</si>
  <si>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</si>
  <si>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</si>
  <si>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</si>
  <si>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</si>
  <si>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</si>
  <si>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</si>
  <si>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</si>
  <si>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</si>
  <si>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</si>
  <si>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</si>
  <si>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</si>
  <si>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</si>
  <si>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</si>
  <si>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</si>
  <si>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</si>
  <si>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</si>
  <si>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</si>
  <si>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</si>
  <si>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</si>
  <si>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</si>
  <si>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</si>
  <si>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</si>
  <si>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</si>
  <si>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</si>
  <si>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</si>
  <si>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</si>
  <si>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</si>
  <si>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</si>
  <si>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</si>
  <si>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</si>
  <si>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</si>
  <si>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</si>
  <si>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</si>
  <si>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</si>
  <si>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</si>
  <si>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</si>
  <si>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</si>
  <si>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</si>
  <si>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</si>
  <si>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</si>
  <si>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</si>
  <si>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</si>
  <si>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</si>
  <si>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</si>
  <si>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</si>
  <si>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</si>
  <si>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</si>
  <si>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</si>
  <si>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</si>
  <si>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</si>
  <si>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</si>
  <si>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</si>
  <si>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</si>
  <si>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</si>
  <si>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</si>
  <si>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</si>
  <si>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</si>
  <si>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</si>
  <si>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</si>
  <si>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</si>
  <si>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</si>
  <si>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</si>
  <si>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</si>
  <si>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</si>
  <si>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</si>
  <si>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</si>
  <si>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</si>
  <si>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</si>
  <si>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</si>
  <si>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</si>
  <si>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</si>
  <si>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</si>
  <si>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</si>
  <si>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</si>
  <si>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</si>
  <si>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</si>
  <si>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</si>
  <si>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</si>
  <si>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</si>
  <si>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</si>
  <si>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</si>
  <si>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</si>
  <si>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</si>
  <si>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</si>
  <si>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</si>
  <si>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</si>
  <si>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</si>
  <si>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</si>
  <si>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</si>
  <si>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</si>
  <si>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</si>
  <si>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</si>
  <si>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</si>
  <si>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</si>
  <si>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</si>
  <si>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</si>
  <si>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</si>
  <si>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</si>
  <si>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</si>
  <si>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</si>
  <si>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</si>
  <si>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</si>
  <si>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</si>
  <si>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</si>
  <si>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</si>
  <si>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</si>
  <si>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</si>
  <si>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</si>
  <si>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</si>
  <si>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</si>
  <si>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</si>
  <si>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</si>
  <si>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</si>
  <si>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</si>
  <si>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</si>
  <si>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</si>
  <si>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</si>
  <si>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</si>
  <si>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</si>
  <si>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</si>
  <si>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</si>
  <si>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</si>
  <si>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</si>
  <si>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</si>
  <si>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</si>
  <si>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</si>
  <si>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</si>
  <si>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</si>
  <si>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</si>
  <si>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</si>
  <si>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</si>
  <si>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</si>
  <si>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</si>
  <si>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</si>
  <si>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</si>
  <si>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</si>
  <si>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</si>
  <si>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</si>
  <si>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</si>
  <si>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</si>
  <si>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</si>
  <si>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</si>
  <si>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</si>
  <si>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</si>
  <si>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</si>
  <si>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</si>
  <si>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</si>
  <si>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</si>
  <si>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</si>
  <si>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</si>
  <si>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</si>
  <si>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</si>
  <si>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</si>
  <si>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</si>
  <si>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</si>
  <si>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</si>
  <si>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</si>
  <si>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</si>
  <si>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</si>
  <si>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</si>
  <si>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</si>
  <si>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</si>
  <si>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</si>
  <si>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</si>
  <si>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</si>
  <si>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</si>
  <si>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</si>
  <si>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</si>
  <si>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</si>
  <si>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</si>
  <si>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</si>
  <si>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</si>
  <si>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</si>
  <si>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</si>
  <si>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</si>
  <si>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</si>
  <si>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</si>
  <si>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</si>
  <si>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</si>
  <si>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</si>
  <si>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</si>
  <si>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</si>
  <si>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</si>
  <si>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</si>
  <si>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</si>
  <si>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</si>
  <si>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</si>
  <si>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</si>
  <si>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</si>
  <si>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</si>
  <si>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</si>
  <si>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</si>
  <si>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</si>
  <si>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</si>
  <si>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</si>
  <si>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</si>
  <si>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</si>
  <si>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</si>
  <si>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</si>
  <si>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</si>
  <si>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</si>
  <si>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</si>
  <si>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</si>
  <si>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</si>
  <si>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</si>
  <si>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</si>
  <si>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</si>
  <si>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</si>
  <si>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</si>
  <si>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</si>
  <si>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</si>
  <si>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</si>
  <si>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</si>
  <si>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</si>
  <si>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</si>
  <si>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</si>
  <si>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</si>
  <si>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</si>
  <si>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</si>
  <si>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</si>
  <si>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</si>
  <si>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</si>
  <si>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</si>
  <si>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</si>
  <si>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</si>
  <si>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</si>
  <si>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</si>
  <si>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</si>
  <si>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</si>
  <si>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</si>
  <si>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</si>
  <si>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</si>
  <si>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</si>
  <si>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</si>
  <si>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</si>
  <si>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</si>
  <si>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</si>
  <si>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</si>
  <si>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</si>
  <si>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</si>
  <si>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</si>
  <si>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</si>
  <si>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</si>
  <si>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</si>
  <si>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</si>
  <si>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</si>
  <si>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</si>
  <si>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</si>
  <si>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</si>
  <si>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</si>
  <si>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</si>
  <si>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</si>
  <si>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</si>
  <si>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</si>
  <si>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Велграф Асет Мениджмънт АД</t>
  </si>
  <si>
    <t>201079376</t>
  </si>
  <si>
    <t>Румен Горанов Цонков</t>
  </si>
  <si>
    <t xml:space="preserve">гр.София, бул.Брюксел 1 </t>
  </si>
  <si>
    <t>гр.София, ул.Стефан Караджа 2</t>
  </si>
  <si>
    <t>1. Балкан Риал Истеит Дивелопмент Дооел, Скопие</t>
  </si>
  <si>
    <t>1.Токсотис Инвестмънт Пъблик ООД</t>
  </si>
  <si>
    <t>www.velgraf.com</t>
  </si>
  <si>
    <t>Дарина Тотева</t>
  </si>
  <si>
    <t>счетоводител</t>
  </si>
  <si>
    <t>02-980-32-58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</si>
</sst>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43402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Дарина Тотева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43402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172006</v>
      </c>
      <c r="D6" s="675">
        <f aca="true" t="shared" si="0" ref="D6:D15">C6-E6</f>
        <v>0</v>
      </c>
      <c r="E6" s="674">
        <f>'1-Баланс'!G95</f>
        <v>172006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115270</v>
      </c>
      <c r="D7" s="675">
        <f t="shared" si="0"/>
        <v>46290</v>
      </c>
      <c r="E7" s="674">
        <f>'1-Баланс'!G18</f>
        <v>68980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1675</v>
      </c>
      <c r="D8" s="675">
        <f t="shared" si="0"/>
        <v>0</v>
      </c>
      <c r="E8" s="674">
        <f>ABS('2-Отчет за доходите'!C44)-ABS('2-Отчет за доходите'!G44)</f>
        <v>1675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54</v>
      </c>
      <c r="D9" s="675">
        <f t="shared" si="0"/>
        <v>0</v>
      </c>
      <c r="E9" s="674">
        <f>'3-Отчет за паричния поток'!C45</f>
        <v>54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96</v>
      </c>
      <c r="D10" s="675">
        <f t="shared" si="0"/>
        <v>0</v>
      </c>
      <c r="E10" s="674">
        <f>'3-Отчет за паричния поток'!C46</f>
        <v>96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115270</v>
      </c>
      <c r="D11" s="675">
        <f t="shared" si="0"/>
        <v>0</v>
      </c>
      <c r="E11" s="674">
        <f>'4-Отчет за собствения капитал'!L34</f>
        <v>115270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10</v>
      </c>
      <c r="D12" s="675">
        <f t="shared" si="0"/>
        <v>0</v>
      </c>
      <c r="E12" s="674">
        <f>'Справка 5'!C27+'Справка 5'!C97</f>
        <v>10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-1030</v>
      </c>
      <c r="E15" s="674">
        <f>'Справка 5'!C148+'Справка 5'!C78</f>
        <v>1030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0.2833699881576721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0.014531100893554263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0.0295227016356458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0.009738032394218806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1.3398944805194806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1.3354222986810846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1.3354222986810846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0.5113869091504875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0.00393217006635537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0.07233500985107139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0.034365080287896935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0.21899560951813107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0.49220091958011625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0.3298489587572526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3059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0.026537694109482087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0.7720733000151446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11.129070223617104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46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99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159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311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81406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37767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37767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19909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19909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139403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42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20076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20118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2064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2064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10325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12389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96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96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32603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172006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7281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7281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44615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1675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1675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115270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14183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7219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21402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9507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1401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32322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12002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4031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4607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996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16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3566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20640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3774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24414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172006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1058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2039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273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44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40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3478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1384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66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1450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4928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1675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4928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1675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1675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1675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6603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5909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5911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690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692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6603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6603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6603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6782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-5435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-313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173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-98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-49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1060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-1222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6666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389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5833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12200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-17427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-1580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-44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-6851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42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96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96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6459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6459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822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822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7281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7281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1251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1251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1675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-1251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-1251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1675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1675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-429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-429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429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429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113595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113595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1675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115270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115270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6266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639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50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2070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523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9548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96495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143820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2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5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6266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641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50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523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9553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96495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143825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6266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641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50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523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9553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96495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37767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143825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6177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637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45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1954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232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9045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13248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22293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43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20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132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197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1841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2038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6220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638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46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1974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364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9242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15089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24331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6220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638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46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1974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364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9242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15089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24331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46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3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4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99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159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311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81406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37767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119494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19909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19909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19909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42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42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20076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10325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30443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50352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42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42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20076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10325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30443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30443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19909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19909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19909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19909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14183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14183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7231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21414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1401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996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996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12018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12002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16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4031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4031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3595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3566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20640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43455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996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996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12018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12002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16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4031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4031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3595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3566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20640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20640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14183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14183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7231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21414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1401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22815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14954431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2319926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17274357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1030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1034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2064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1030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1034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2064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1030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1040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1030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1040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9" sqref="G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46</v>
      </c>
      <c r="D14" s="196">
        <v>89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</v>
      </c>
      <c r="D15" s="196">
        <v>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</v>
      </c>
      <c r="D16" s="196">
        <v>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99</v>
      </c>
      <c r="D17" s="196">
        <v>116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159</v>
      </c>
      <c r="D19" s="196">
        <v>291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311</v>
      </c>
      <c r="D20" s="598">
        <f>SUM(D12:D19)</f>
        <v>503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81406</v>
      </c>
      <c r="D21" s="477">
        <v>83247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7281</v>
      </c>
      <c r="H22" s="614">
        <f>SUM(H23:H25)</f>
        <v>6459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7281</v>
      </c>
      <c r="H23" s="196">
        <v>6459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44615</v>
      </c>
      <c r="H26" s="598">
        <f>H20+H21+H22</f>
        <v>43793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-429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-429</v>
      </c>
      <c r="M30" s="98"/>
    </row>
    <row r="31" spans="1:8" ht="15.75">
      <c r="A31" s="89" t="s">
        <v>91</v>
      </c>
      <c r="B31" s="91" t="s">
        <v>92</v>
      </c>
      <c r="C31" s="197">
        <v>37767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1675</v>
      </c>
      <c r="H32" s="196">
        <v>1251</v>
      </c>
      <c r="M32" s="98"/>
    </row>
    <row r="33" spans="1:8" ht="15.75">
      <c r="A33" s="482" t="s">
        <v>99</v>
      </c>
      <c r="B33" s="97" t="s">
        <v>100</v>
      </c>
      <c r="C33" s="597">
        <f>C31+C32</f>
        <v>37767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1675</v>
      </c>
      <c r="H34" s="598">
        <f>H28+H32+H33</f>
        <v>822</v>
      </c>
    </row>
    <row r="35" spans="1:8" ht="15.7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115270</v>
      </c>
      <c r="H37" s="600">
        <f>H26+H18+H34</f>
        <v>113595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14183</v>
      </c>
      <c r="H45" s="196">
        <v>16254</v>
      </c>
    </row>
    <row r="46" spans="1:13" ht="15.75">
      <c r="A46" s="473" t="s">
        <v>137</v>
      </c>
      <c r="B46" s="96" t="s">
        <v>138</v>
      </c>
      <c r="C46" s="597">
        <f>C35+C40+C45</f>
        <v>10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7219</v>
      </c>
      <c r="H49" s="196">
        <v>7674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21402</v>
      </c>
      <c r="H50" s="596">
        <f>SUM(H44:H49)</f>
        <v>23928</v>
      </c>
    </row>
    <row r="51" spans="1:8" ht="15.75">
      <c r="A51" s="89" t="s">
        <v>79</v>
      </c>
      <c r="B51" s="91" t="s">
        <v>155</v>
      </c>
      <c r="C51" s="197">
        <v>19909</v>
      </c>
      <c r="D51" s="196">
        <v>21797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19909</v>
      </c>
      <c r="D52" s="598">
        <f>SUM(D48:D51)</f>
        <v>21797</v>
      </c>
      <c r="E52" s="201" t="s">
        <v>158</v>
      </c>
      <c r="F52" s="95" t="s">
        <v>159</v>
      </c>
      <c r="G52" s="197">
        <v>12</v>
      </c>
      <c r="H52" s="196">
        <v>12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9507</v>
      </c>
      <c r="H53" s="196">
        <v>12337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1401</v>
      </c>
      <c r="H54" s="196">
        <v>1401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139403</v>
      </c>
      <c r="D56" s="602">
        <f>D20+D21+D22+D28+D33+D46+D52+D54+D55</f>
        <v>143324</v>
      </c>
      <c r="E56" s="100" t="s">
        <v>850</v>
      </c>
      <c r="F56" s="99" t="s">
        <v>172</v>
      </c>
      <c r="G56" s="599">
        <f>G50+G52+G53+G54+G55</f>
        <v>32322</v>
      </c>
      <c r="H56" s="600">
        <f>H50+H52+H53+H54+H55</f>
        <v>37678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12002</v>
      </c>
      <c r="H59" s="196">
        <v>11188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4031</v>
      </c>
      <c r="H60" s="196">
        <v>8167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4607</v>
      </c>
      <c r="H61" s="596">
        <f>SUM(H62:H68)</f>
        <v>7042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996</v>
      </c>
      <c r="H62" s="196">
        <v>2448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16</v>
      </c>
      <c r="H63" s="196">
        <v>16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3566</v>
      </c>
      <c r="H64" s="196">
        <v>4430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</v>
      </c>
      <c r="H66" s="196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6">
        <v>19</v>
      </c>
    </row>
    <row r="68" spans="1:8" ht="15.75">
      <c r="A68" s="89" t="s">
        <v>206</v>
      </c>
      <c r="B68" s="91" t="s">
        <v>207</v>
      </c>
      <c r="C68" s="197">
        <v>42</v>
      </c>
      <c r="D68" s="196">
        <v>41</v>
      </c>
      <c r="E68" s="89" t="s">
        <v>212</v>
      </c>
      <c r="F68" s="93" t="s">
        <v>213</v>
      </c>
      <c r="G68" s="197"/>
      <c r="H68" s="196">
        <v>98</v>
      </c>
    </row>
    <row r="69" spans="1:8" ht="15.75">
      <c r="A69" s="89" t="s">
        <v>210</v>
      </c>
      <c r="B69" s="91" t="s">
        <v>211</v>
      </c>
      <c r="C69" s="197">
        <v>20076</v>
      </c>
      <c r="D69" s="196">
        <v>23414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20640</v>
      </c>
      <c r="H71" s="598">
        <f>H59+H60+H61+H69+H70</f>
        <v>26397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3774</v>
      </c>
      <c r="H75" s="479">
        <v>3774</v>
      </c>
    </row>
    <row r="76" spans="1:8" ht="15.75">
      <c r="A76" s="482" t="s">
        <v>77</v>
      </c>
      <c r="B76" s="96" t="s">
        <v>232</v>
      </c>
      <c r="C76" s="597">
        <f>SUM(C68:C75)</f>
        <v>20118</v>
      </c>
      <c r="D76" s="598">
        <f>SUM(D68:D75)</f>
        <v>23455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2064</v>
      </c>
      <c r="D79" s="596">
        <f>SUM(D80:D82)</f>
        <v>1030</v>
      </c>
      <c r="E79" s="205" t="s">
        <v>849</v>
      </c>
      <c r="F79" s="99" t="s">
        <v>241</v>
      </c>
      <c r="G79" s="599">
        <f>G71+G73+G75+G77</f>
        <v>24414</v>
      </c>
      <c r="H79" s="600">
        <f>H71+H73+H75+H77</f>
        <v>30171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2064</v>
      </c>
      <c r="D82" s="196">
        <v>1030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10325</v>
      </c>
      <c r="D84" s="196">
        <v>13581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12389</v>
      </c>
      <c r="D85" s="598">
        <f>D84+D83+D79</f>
        <v>14611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96</v>
      </c>
      <c r="D88" s="196">
        <v>54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96</v>
      </c>
      <c r="D92" s="598">
        <f>SUM(D88:D91)</f>
        <v>54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32603</v>
      </c>
      <c r="D94" s="602">
        <f>D65+D76+D85+D92+D93</f>
        <v>38120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172006</v>
      </c>
      <c r="D95" s="604">
        <f>D94+D56</f>
        <v>181444</v>
      </c>
      <c r="E95" s="229" t="s">
        <v>942</v>
      </c>
      <c r="F95" s="489" t="s">
        <v>268</v>
      </c>
      <c r="G95" s="603">
        <f>G37+G40+G56+G79</f>
        <v>172006</v>
      </c>
      <c r="H95" s="604">
        <f>H37+H40+H56+H79</f>
        <v>181444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43402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Дарина Тотева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20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1058</v>
      </c>
      <c r="D13" s="317">
        <v>1085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2039</v>
      </c>
      <c r="D14" s="317">
        <v>2074</v>
      </c>
      <c r="E14" s="245" t="s">
        <v>285</v>
      </c>
      <c r="F14" s="240" t="s">
        <v>286</v>
      </c>
      <c r="G14" s="316">
        <v>5909</v>
      </c>
      <c r="H14" s="317">
        <v>6530</v>
      </c>
    </row>
    <row r="15" spans="1:8" ht="15.75">
      <c r="A15" s="194" t="s">
        <v>287</v>
      </c>
      <c r="B15" s="190" t="s">
        <v>288</v>
      </c>
      <c r="C15" s="316">
        <v>273</v>
      </c>
      <c r="D15" s="317">
        <v>240</v>
      </c>
      <c r="E15" s="245" t="s">
        <v>79</v>
      </c>
      <c r="F15" s="240" t="s">
        <v>289</v>
      </c>
      <c r="G15" s="316">
        <v>2</v>
      </c>
      <c r="H15" s="317">
        <v>35</v>
      </c>
    </row>
    <row r="16" spans="1:8" ht="15.75">
      <c r="A16" s="194" t="s">
        <v>290</v>
      </c>
      <c r="B16" s="190" t="s">
        <v>291</v>
      </c>
      <c r="C16" s="316">
        <v>44</v>
      </c>
      <c r="D16" s="317">
        <v>36</v>
      </c>
      <c r="E16" s="236" t="s">
        <v>52</v>
      </c>
      <c r="F16" s="264" t="s">
        <v>292</v>
      </c>
      <c r="G16" s="628">
        <f>SUM(G12:G15)</f>
        <v>5911</v>
      </c>
      <c r="H16" s="629">
        <f>SUM(H12:H15)</f>
        <v>6565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40</v>
      </c>
      <c r="D19" s="317">
        <v>84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3478</v>
      </c>
      <c r="D22" s="629">
        <f>SUM(D12:D18)+D19</f>
        <v>3539</v>
      </c>
      <c r="E22" s="194" t="s">
        <v>309</v>
      </c>
      <c r="F22" s="237" t="s">
        <v>310</v>
      </c>
      <c r="G22" s="316">
        <v>690</v>
      </c>
      <c r="H22" s="317">
        <v>183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</v>
      </c>
      <c r="H24" s="317"/>
    </row>
    <row r="25" spans="1:8" ht="31.5">
      <c r="A25" s="194" t="s">
        <v>316</v>
      </c>
      <c r="B25" s="237" t="s">
        <v>317</v>
      </c>
      <c r="C25" s="316">
        <v>1384</v>
      </c>
      <c r="D25" s="317">
        <v>2095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692</v>
      </c>
      <c r="H27" s="629">
        <f>SUM(H22:H26)</f>
        <v>183</v>
      </c>
    </row>
    <row r="28" spans="1:8" ht="15.75">
      <c r="A28" s="194" t="s">
        <v>79</v>
      </c>
      <c r="B28" s="237" t="s">
        <v>327</v>
      </c>
      <c r="C28" s="316">
        <v>66</v>
      </c>
      <c r="D28" s="317">
        <v>63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1450</v>
      </c>
      <c r="D29" s="629">
        <f>SUM(D25:D28)</f>
        <v>2158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4928</v>
      </c>
      <c r="D31" s="635">
        <f>D29+D22</f>
        <v>5697</v>
      </c>
      <c r="E31" s="251" t="s">
        <v>824</v>
      </c>
      <c r="F31" s="266" t="s">
        <v>331</v>
      </c>
      <c r="G31" s="253">
        <f>G16+G18+G27</f>
        <v>6603</v>
      </c>
      <c r="H31" s="254">
        <f>H16+H18+H27</f>
        <v>6748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1675</v>
      </c>
      <c r="D33" s="244">
        <f>IF((H31-D31)&gt;0,H31-D31,0)</f>
        <v>1051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4928</v>
      </c>
      <c r="D36" s="637">
        <f>D31-D34+D35</f>
        <v>5697</v>
      </c>
      <c r="E36" s="262" t="s">
        <v>346</v>
      </c>
      <c r="F36" s="256" t="s">
        <v>347</v>
      </c>
      <c r="G36" s="267">
        <f>G35-G34+G31</f>
        <v>6603</v>
      </c>
      <c r="H36" s="268">
        <f>H35-H34+H31</f>
        <v>6748</v>
      </c>
    </row>
    <row r="37" spans="1:8" ht="15.75">
      <c r="A37" s="261" t="s">
        <v>348</v>
      </c>
      <c r="B37" s="231" t="s">
        <v>349</v>
      </c>
      <c r="C37" s="634">
        <f>IF((G36-C36)&gt;0,G36-C36,0)</f>
        <v>1675</v>
      </c>
      <c r="D37" s="635">
        <f>IF((H36-D36)&gt;0,H36-D36,0)</f>
        <v>1051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1675</v>
      </c>
      <c r="D42" s="244">
        <f>+IF((H36-D36-D38)&gt;0,H36-D36-D38,0)</f>
        <v>1051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1675</v>
      </c>
      <c r="D44" s="268">
        <f>IF(H42=0,IF(D42-D43&gt;0,D42-D43+H43,0),IF(H42-H43&lt;0,H43-H42+D42,0))</f>
        <v>1051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6603</v>
      </c>
      <c r="D45" s="631">
        <f>D36+D38+D42</f>
        <v>6748</v>
      </c>
      <c r="E45" s="270" t="s">
        <v>373</v>
      </c>
      <c r="F45" s="272" t="s">
        <v>374</v>
      </c>
      <c r="G45" s="630">
        <f>G42+G36</f>
        <v>6603</v>
      </c>
      <c r="H45" s="631">
        <f>H42+H36</f>
        <v>6748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43402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Дарина Тотева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39" sqref="D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6782</v>
      </c>
      <c r="D11" s="196">
        <v>4168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-5435</v>
      </c>
      <c r="D12" s="196">
        <v>-53667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-313</v>
      </c>
      <c r="D14" s="196">
        <v>-255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173</v>
      </c>
      <c r="D15" s="196">
        <v>-554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-98</v>
      </c>
      <c r="D16" s="196">
        <v>-59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-49</v>
      </c>
      <c r="D20" s="196">
        <v>-2538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1060</v>
      </c>
      <c r="D21" s="659">
        <f>SUM(D11:D20)</f>
        <v>-52905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-1222</v>
      </c>
      <c r="D25" s="196">
        <v>-219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6666</v>
      </c>
      <c r="D26" s="196">
        <v>2469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389</v>
      </c>
      <c r="D27" s="196">
        <v>193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5833</v>
      </c>
      <c r="D33" s="659">
        <f>SUM(D23:D32)</f>
        <v>2443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54001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12200</v>
      </c>
      <c r="D37" s="196">
        <v>3635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-17427</v>
      </c>
      <c r="D38" s="196">
        <v>-7168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-1580</v>
      </c>
      <c r="D40" s="196">
        <v>-1916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-44</v>
      </c>
      <c r="D42" s="196">
        <v>-63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-6851</v>
      </c>
      <c r="D43" s="661">
        <f>SUM(D35:D42)</f>
        <v>48489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42</v>
      </c>
      <c r="D44" s="307">
        <f>D43+D33+D21</f>
        <v>-1973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2041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96</v>
      </c>
      <c r="D46" s="311">
        <f>D45+D44</f>
        <v>68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96</v>
      </c>
      <c r="D47" s="298">
        <v>68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43402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Дарина Тотева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6459</v>
      </c>
      <c r="G13" s="584">
        <f>'1-Баланс'!H24</f>
        <v>0</v>
      </c>
      <c r="H13" s="585"/>
      <c r="I13" s="584">
        <f>'1-Баланс'!H29+'1-Баланс'!H32</f>
        <v>1251</v>
      </c>
      <c r="J13" s="584">
        <f>'1-Баланс'!H30+'1-Баланс'!H33</f>
        <v>-429</v>
      </c>
      <c r="K13" s="585"/>
      <c r="L13" s="584">
        <f>SUM(C13:K13)</f>
        <v>113595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6459</v>
      </c>
      <c r="G17" s="653">
        <f t="shared" si="2"/>
        <v>0</v>
      </c>
      <c r="H17" s="653">
        <f t="shared" si="2"/>
        <v>0</v>
      </c>
      <c r="I17" s="653">
        <f t="shared" si="2"/>
        <v>1251</v>
      </c>
      <c r="J17" s="653">
        <f t="shared" si="2"/>
        <v>-429</v>
      </c>
      <c r="K17" s="653">
        <f t="shared" si="2"/>
        <v>0</v>
      </c>
      <c r="L17" s="584">
        <f t="shared" si="1"/>
        <v>113595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1675</v>
      </c>
      <c r="J18" s="584">
        <f>+'1-Баланс'!G33</f>
        <v>0</v>
      </c>
      <c r="K18" s="585"/>
      <c r="L18" s="584">
        <f t="shared" si="1"/>
        <v>1675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822</v>
      </c>
      <c r="G19" s="168">
        <f t="shared" si="3"/>
        <v>0</v>
      </c>
      <c r="H19" s="168">
        <f t="shared" si="3"/>
        <v>0</v>
      </c>
      <c r="I19" s="168">
        <f t="shared" si="3"/>
        <v>-1251</v>
      </c>
      <c r="J19" s="168">
        <f>J20+J21</f>
        <v>429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822</v>
      </c>
      <c r="G21" s="316"/>
      <c r="H21" s="316"/>
      <c r="I21" s="316">
        <v>-1251</v>
      </c>
      <c r="J21" s="316">
        <v>429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7281</v>
      </c>
      <c r="G31" s="653">
        <f t="shared" si="6"/>
        <v>0</v>
      </c>
      <c r="H31" s="653">
        <f t="shared" si="6"/>
        <v>0</v>
      </c>
      <c r="I31" s="653">
        <f t="shared" si="6"/>
        <v>1675</v>
      </c>
      <c r="J31" s="653">
        <f t="shared" si="6"/>
        <v>0</v>
      </c>
      <c r="K31" s="653">
        <f t="shared" si="6"/>
        <v>0</v>
      </c>
      <c r="L31" s="584">
        <f t="shared" si="1"/>
        <v>115270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7281</v>
      </c>
      <c r="G34" s="587">
        <f t="shared" si="7"/>
        <v>0</v>
      </c>
      <c r="H34" s="587">
        <f t="shared" si="7"/>
        <v>0</v>
      </c>
      <c r="I34" s="587">
        <f t="shared" si="7"/>
        <v>1675</v>
      </c>
      <c r="J34" s="587">
        <f t="shared" si="7"/>
        <v>0</v>
      </c>
      <c r="K34" s="587">
        <f t="shared" si="7"/>
        <v>0</v>
      </c>
      <c r="L34" s="651">
        <f t="shared" si="1"/>
        <v>115270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43402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Дарина Тотева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34" sqref="D13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994</v>
      </c>
      <c r="B82" s="680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995</v>
      </c>
      <c r="B133" s="680"/>
      <c r="C133" s="92">
        <v>1030</v>
      </c>
      <c r="D133" s="92">
        <v>73</v>
      </c>
      <c r="E133" s="92"/>
      <c r="F133" s="469">
        <f>C133-E133</f>
        <v>1030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1030</v>
      </c>
      <c r="D148" s="472"/>
      <c r="E148" s="472">
        <f>SUM(E133:E147)</f>
        <v>0</v>
      </c>
      <c r="F148" s="472">
        <f>SUM(F133:F147)</f>
        <v>1030</v>
      </c>
    </row>
    <row r="149" spans="1:6" ht="15.75">
      <c r="A149" s="513" t="s">
        <v>808</v>
      </c>
      <c r="B149" s="510" t="s">
        <v>809</v>
      </c>
      <c r="C149" s="472">
        <f>C148+C131+C114+C97</f>
        <v>1040</v>
      </c>
      <c r="D149" s="472"/>
      <c r="E149" s="472">
        <f>E148+E131+E114+E97</f>
        <v>0</v>
      </c>
      <c r="F149" s="472">
        <f>F148+F131+F114+F97</f>
        <v>1040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43402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Дарина Тотева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20" sqref="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6266</v>
      </c>
      <c r="E13" s="328">
        <v>0</v>
      </c>
      <c r="F13" s="328"/>
      <c r="G13" s="329">
        <f t="shared" si="2"/>
        <v>6266</v>
      </c>
      <c r="H13" s="328"/>
      <c r="I13" s="328"/>
      <c r="J13" s="329">
        <f t="shared" si="3"/>
        <v>6266</v>
      </c>
      <c r="K13" s="328">
        <v>6177</v>
      </c>
      <c r="L13" s="328">
        <v>43</v>
      </c>
      <c r="M13" s="328"/>
      <c r="N13" s="329">
        <f t="shared" si="4"/>
        <v>6220</v>
      </c>
      <c r="O13" s="328"/>
      <c r="P13" s="328"/>
      <c r="Q13" s="329">
        <f t="shared" si="0"/>
        <v>6220</v>
      </c>
      <c r="R13" s="340">
        <f t="shared" si="1"/>
        <v>46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639</v>
      </c>
      <c r="E14" s="328">
        <v>2</v>
      </c>
      <c r="F14" s="328"/>
      <c r="G14" s="329">
        <f t="shared" si="2"/>
        <v>641</v>
      </c>
      <c r="H14" s="328"/>
      <c r="I14" s="328"/>
      <c r="J14" s="329">
        <f t="shared" si="3"/>
        <v>641</v>
      </c>
      <c r="K14" s="328">
        <v>637</v>
      </c>
      <c r="L14" s="328">
        <v>1</v>
      </c>
      <c r="M14" s="328"/>
      <c r="N14" s="329">
        <f t="shared" si="4"/>
        <v>638</v>
      </c>
      <c r="O14" s="328"/>
      <c r="P14" s="328"/>
      <c r="Q14" s="329">
        <f t="shared" si="0"/>
        <v>638</v>
      </c>
      <c r="R14" s="340">
        <f t="shared" si="1"/>
        <v>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50</v>
      </c>
      <c r="E15" s="328"/>
      <c r="F15" s="328"/>
      <c r="G15" s="329">
        <f t="shared" si="2"/>
        <v>50</v>
      </c>
      <c r="H15" s="328"/>
      <c r="I15" s="328"/>
      <c r="J15" s="329">
        <f t="shared" si="3"/>
        <v>50</v>
      </c>
      <c r="K15" s="328">
        <v>45</v>
      </c>
      <c r="L15" s="328">
        <v>1</v>
      </c>
      <c r="M15" s="328"/>
      <c r="N15" s="329">
        <f t="shared" si="4"/>
        <v>46</v>
      </c>
      <c r="O15" s="328"/>
      <c r="P15" s="328"/>
      <c r="Q15" s="329">
        <f t="shared" si="0"/>
        <v>46</v>
      </c>
      <c r="R15" s="340">
        <f t="shared" si="1"/>
        <v>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2070</v>
      </c>
      <c r="E16" s="328">
        <v>3</v>
      </c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1954</v>
      </c>
      <c r="L16" s="328">
        <v>20</v>
      </c>
      <c r="M16" s="328"/>
      <c r="N16" s="329">
        <f t="shared" si="4"/>
        <v>1974</v>
      </c>
      <c r="O16" s="328"/>
      <c r="P16" s="328"/>
      <c r="Q16" s="329">
        <f t="shared" si="0"/>
        <v>1974</v>
      </c>
      <c r="R16" s="340">
        <f>J16-Q16</f>
        <v>99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523</v>
      </c>
      <c r="E18" s="328"/>
      <c r="F18" s="328"/>
      <c r="G18" s="329">
        <f t="shared" si="2"/>
        <v>523</v>
      </c>
      <c r="H18" s="328"/>
      <c r="I18" s="328"/>
      <c r="J18" s="329">
        <f t="shared" si="3"/>
        <v>523</v>
      </c>
      <c r="K18" s="328">
        <v>232</v>
      </c>
      <c r="L18" s="328">
        <v>132</v>
      </c>
      <c r="M18" s="328"/>
      <c r="N18" s="329">
        <f t="shared" si="4"/>
        <v>364</v>
      </c>
      <c r="O18" s="328"/>
      <c r="P18" s="328"/>
      <c r="Q18" s="329">
        <f t="shared" si="0"/>
        <v>364</v>
      </c>
      <c r="R18" s="340">
        <f t="shared" si="1"/>
        <v>159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9548</v>
      </c>
      <c r="E19" s="330">
        <f>SUM(E11:E18)</f>
        <v>5</v>
      </c>
      <c r="F19" s="330">
        <f>SUM(F11:F18)</f>
        <v>0</v>
      </c>
      <c r="G19" s="329">
        <f t="shared" si="2"/>
        <v>9553</v>
      </c>
      <c r="H19" s="330">
        <f>SUM(H11:H18)</f>
        <v>0</v>
      </c>
      <c r="I19" s="330">
        <f>SUM(I11:I18)</f>
        <v>0</v>
      </c>
      <c r="J19" s="329">
        <f t="shared" si="3"/>
        <v>9553</v>
      </c>
      <c r="K19" s="330">
        <f>SUM(K11:K18)</f>
        <v>9045</v>
      </c>
      <c r="L19" s="330">
        <f>SUM(L11:L18)</f>
        <v>197</v>
      </c>
      <c r="M19" s="330">
        <f>SUM(M11:M18)</f>
        <v>0</v>
      </c>
      <c r="N19" s="329">
        <f>K19+L19-M19</f>
        <v>9242</v>
      </c>
      <c r="O19" s="330">
        <f>SUM(O11:O18)</f>
        <v>0</v>
      </c>
      <c r="P19" s="330">
        <f>SUM(P11:P18)</f>
        <v>0</v>
      </c>
      <c r="Q19" s="329">
        <f t="shared" si="0"/>
        <v>9242</v>
      </c>
      <c r="R19" s="340">
        <f t="shared" si="1"/>
        <v>311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96495</v>
      </c>
      <c r="E20" s="328"/>
      <c r="F20" s="328"/>
      <c r="G20" s="329">
        <f t="shared" si="2"/>
        <v>96495</v>
      </c>
      <c r="H20" s="328"/>
      <c r="I20" s="328"/>
      <c r="J20" s="329">
        <f t="shared" si="3"/>
        <v>96495</v>
      </c>
      <c r="K20" s="328">
        <v>13248</v>
      </c>
      <c r="L20" s="328">
        <v>1841</v>
      </c>
      <c r="M20" s="328"/>
      <c r="N20" s="329">
        <f t="shared" si="4"/>
        <v>15089</v>
      </c>
      <c r="O20" s="328"/>
      <c r="P20" s="328"/>
      <c r="Q20" s="329">
        <f t="shared" si="0"/>
        <v>15089</v>
      </c>
      <c r="R20" s="340">
        <f t="shared" si="1"/>
        <v>81406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37767</v>
      </c>
      <c r="E41" s="328"/>
      <c r="F41" s="328"/>
      <c r="G41" s="329">
        <f t="shared" si="2"/>
        <v>37767</v>
      </c>
      <c r="H41" s="328"/>
      <c r="I41" s="328"/>
      <c r="J41" s="329">
        <f t="shared" si="3"/>
        <v>37767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37767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143820</v>
      </c>
      <c r="E42" s="349">
        <f>E19+E20+E21+E27+E40+E41</f>
        <v>5</v>
      </c>
      <c r="F42" s="349">
        <f aca="true" t="shared" si="11" ref="F42:R42">F19+F20+F21+F27+F40+F41</f>
        <v>0</v>
      </c>
      <c r="G42" s="349">
        <f t="shared" si="11"/>
        <v>143825</v>
      </c>
      <c r="H42" s="349">
        <f t="shared" si="11"/>
        <v>0</v>
      </c>
      <c r="I42" s="349">
        <f t="shared" si="11"/>
        <v>0</v>
      </c>
      <c r="J42" s="349">
        <f t="shared" si="11"/>
        <v>143825</v>
      </c>
      <c r="K42" s="349">
        <f t="shared" si="11"/>
        <v>22293</v>
      </c>
      <c r="L42" s="349">
        <f t="shared" si="11"/>
        <v>2038</v>
      </c>
      <c r="M42" s="349">
        <f t="shared" si="11"/>
        <v>0</v>
      </c>
      <c r="N42" s="349">
        <f t="shared" si="11"/>
        <v>24331</v>
      </c>
      <c r="O42" s="349">
        <f t="shared" si="11"/>
        <v>0</v>
      </c>
      <c r="P42" s="349">
        <f t="shared" si="11"/>
        <v>0</v>
      </c>
      <c r="Q42" s="349">
        <f t="shared" si="11"/>
        <v>24331</v>
      </c>
      <c r="R42" s="350">
        <f t="shared" si="11"/>
        <v>119494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43402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Дарина Тотева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19909</v>
      </c>
      <c r="D18" s="362">
        <f>+D19+D20</f>
        <v>0</v>
      </c>
      <c r="E18" s="369">
        <f t="shared" si="0"/>
        <v>19909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19909</v>
      </c>
      <c r="D20" s="368"/>
      <c r="E20" s="369">
        <f t="shared" si="0"/>
        <v>19909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19909</v>
      </c>
      <c r="D21" s="440">
        <f>D13+D17+D18</f>
        <v>0</v>
      </c>
      <c r="E21" s="441">
        <f>E13+E17+E18</f>
        <v>19909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42</v>
      </c>
      <c r="D26" s="362">
        <f>SUM(D27:D29)</f>
        <v>42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42</v>
      </c>
      <c r="D27" s="368">
        <v>42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20076</v>
      </c>
      <c r="D30" s="368">
        <v>20076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10325</v>
      </c>
      <c r="D32" s="368">
        <v>10325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30443</v>
      </c>
      <c r="D45" s="438">
        <f>D26+D30+D31+D33+D32+D34+D35+D40</f>
        <v>30443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50352</v>
      </c>
      <c r="D46" s="444">
        <f>D45+D23+D21+D11</f>
        <v>30443</v>
      </c>
      <c r="E46" s="445">
        <f>E45+E23+E21+E11</f>
        <v>19909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14183</v>
      </c>
      <c r="D58" s="138">
        <f>D59+D61</f>
        <v>0</v>
      </c>
      <c r="E58" s="136">
        <f t="shared" si="1"/>
        <v>14183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14183</v>
      </c>
      <c r="D59" s="197"/>
      <c r="E59" s="136">
        <f t="shared" si="1"/>
        <v>14183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7231</v>
      </c>
      <c r="D66" s="197"/>
      <c r="E66" s="136">
        <f t="shared" si="1"/>
        <v>7231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21414</v>
      </c>
      <c r="D68" s="435">
        <f>D54+D58+D63+D64+D65+D66</f>
        <v>0</v>
      </c>
      <c r="E68" s="436">
        <f t="shared" si="1"/>
        <v>21414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1401</v>
      </c>
      <c r="D70" s="197"/>
      <c r="E70" s="136">
        <f t="shared" si="1"/>
        <v>1401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996</v>
      </c>
      <c r="D73" s="137">
        <f>SUM(D74:D76)</f>
        <v>996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996</v>
      </c>
      <c r="D76" s="197">
        <v>996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12018</v>
      </c>
      <c r="D77" s="138">
        <f>D78+D80</f>
        <v>12018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12002</v>
      </c>
      <c r="D78" s="197">
        <v>12002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16</v>
      </c>
      <c r="D80" s="197">
        <v>16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4031</v>
      </c>
      <c r="D82" s="138">
        <f>SUM(D83:D86)</f>
        <v>4031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4031</v>
      </c>
      <c r="D84" s="197">
        <v>4031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3595</v>
      </c>
      <c r="D87" s="134">
        <f>SUM(D88:D92)+D96</f>
        <v>3595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3566</v>
      </c>
      <c r="D89" s="197">
        <v>3566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</v>
      </c>
      <c r="D91" s="197">
        <v>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20640</v>
      </c>
      <c r="D98" s="433">
        <f>D87+D82+D77+D73+D97</f>
        <v>20640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43455</v>
      </c>
      <c r="D99" s="427">
        <f>D98+D70+D68</f>
        <v>20640</v>
      </c>
      <c r="E99" s="427">
        <f>E98+E70+E68</f>
        <v>22815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43402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Дарина Тотева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14954431</v>
      </c>
      <c r="D20" s="449"/>
      <c r="E20" s="449"/>
      <c r="F20" s="449">
        <v>1030</v>
      </c>
      <c r="G20" s="449"/>
      <c r="H20" s="449"/>
      <c r="I20" s="450">
        <f t="shared" si="0"/>
        <v>1030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2319926</v>
      </c>
      <c r="D26" s="449"/>
      <c r="E26" s="449"/>
      <c r="F26" s="449">
        <v>1034</v>
      </c>
      <c r="G26" s="449"/>
      <c r="H26" s="449"/>
      <c r="I26" s="450">
        <f t="shared" si="0"/>
        <v>1034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17274357</v>
      </c>
      <c r="D27" s="456">
        <f t="shared" si="2"/>
        <v>0</v>
      </c>
      <c r="E27" s="456">
        <f t="shared" si="2"/>
        <v>0</v>
      </c>
      <c r="F27" s="456">
        <f t="shared" si="2"/>
        <v>2064</v>
      </c>
      <c r="G27" s="456">
        <f t="shared" si="2"/>
        <v>0</v>
      </c>
      <c r="H27" s="456">
        <f t="shared" si="2"/>
        <v>0</v>
      </c>
      <c r="I27" s="457">
        <f t="shared" si="0"/>
        <v>2064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43402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Дарина Тотева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2018-07-19T12:29:28Z</cp:lastPrinted>
  <dcterms:created xsi:type="dcterms:W3CDTF">2006-09-16T00:00:00Z</dcterms:created>
  <dcterms:modified xsi:type="dcterms:W3CDTF">2018-10-29T09:51:52Z</dcterms:modified>
  <cp:category/>
  <cp:version/>
  <cp:contentType/>
  <cp:contentStatus/>
</cp:coreProperties>
</file>