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<sst xmlns="http://schemas.openxmlformats.org/spreadsheetml/2006/main" count="4188" uniqueCount="971">
  <si>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</si>
  <si>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</si>
  <si>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</si>
  <si>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</si>
  <si>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</si>
  <si>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</si>
  <si>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</si>
  <si>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</si>
  <si>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</si>
  <si>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</si>
  <si>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</si>
  <si>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</si>
  <si>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</si>
  <si>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</si>
  <si>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</si>
  <si>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</si>
  <si>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</si>
  <si>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</si>
  <si>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</si>
  <si>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</si>
  <si>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</si>
  <si>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</si>
  <si>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</si>
  <si>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</si>
  <si>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</si>
  <si>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</si>
  <si>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</si>
  <si>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</si>
  <si>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</si>
  <si>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</si>
  <si>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</si>
  <si>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</si>
  <si>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</si>
  <si>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</si>
  <si>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</si>
  <si>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</si>
  <si>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</si>
  <si>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</si>
  <si>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</si>
  <si>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</si>
  <si>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</si>
  <si>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</si>
  <si>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</si>
  <si>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</si>
  <si>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</si>
  <si>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</si>
  <si>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</si>
  <si>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</si>
  <si>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</si>
  <si>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</si>
  <si>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</si>
  <si>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</si>
  <si>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</si>
  <si>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</si>
  <si>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</si>
  <si>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</si>
  <si>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</si>
  <si>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</si>
  <si>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</si>
  <si>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</si>
  <si>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</si>
  <si>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</si>
  <si>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</si>
  <si>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</si>
  <si>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</si>
  <si>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</si>
  <si>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</si>
  <si>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</si>
  <si>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</si>
  <si>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</si>
  <si>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</si>
  <si>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</si>
  <si>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</si>
  <si>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</si>
  <si>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</si>
  <si>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</si>
  <si>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</si>
  <si>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</si>
  <si>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</si>
  <si>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</si>
  <si>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</si>
  <si>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</si>
  <si>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</si>
  <si>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</si>
  <si>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</si>
  <si>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</si>
  <si>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</si>
  <si>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</si>
  <si>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</si>
  <si>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</si>
  <si>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</si>
  <si>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</si>
  <si>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</si>
  <si>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</si>
  <si>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</si>
  <si>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</si>
  <si>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</si>
  <si>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</si>
  <si>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</si>
  <si>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</si>
  <si>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</si>
  <si>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</si>
  <si>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</si>
  <si>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</si>
  <si>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</si>
  <si>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</si>
  <si>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</si>
  <si>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</si>
  <si>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</si>
  <si>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</si>
  <si>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</si>
  <si>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</si>
  <si>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</si>
  <si>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</si>
  <si>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</si>
  <si>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</si>
  <si>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</si>
  <si>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</si>
  <si>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</si>
  <si>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</si>
  <si>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</si>
  <si>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</si>
  <si>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</si>
  <si>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</si>
  <si>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</si>
  <si>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</si>
  <si>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</si>
  <si>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</si>
  <si>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</si>
  <si>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</si>
  <si>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</si>
  <si>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</si>
  <si>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</si>
  <si>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</si>
  <si>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</si>
  <si>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</si>
  <si>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</si>
  <si>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</si>
  <si>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</si>
  <si>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</si>
  <si>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</si>
  <si>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</si>
  <si>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</si>
  <si>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</si>
  <si>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</si>
  <si>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</si>
  <si>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</si>
  <si>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</si>
  <si>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</si>
  <si>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</si>
  <si>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</si>
  <si>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</si>
  <si>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</si>
  <si>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</si>
  <si>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</si>
  <si>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</si>
  <si>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</si>
  <si>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</si>
  <si>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</si>
  <si>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</si>
  <si>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</si>
  <si>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</si>
  <si>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</si>
  <si>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</si>
  <si>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</si>
  <si>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</si>
  <si>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</si>
  <si>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</si>
  <si>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</si>
  <si>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</si>
  <si>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</si>
  <si>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</si>
  <si>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</si>
  <si>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</si>
  <si>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</si>
  <si>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</si>
  <si>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</si>
  <si>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</si>
  <si>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</si>
  <si>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</si>
  <si>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</si>
  <si>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</si>
  <si>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</si>
  <si>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</si>
  <si>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</si>
  <si>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</si>
  <si>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</si>
  <si>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</si>
  <si>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</si>
  <si>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</si>
  <si>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</si>
  <si>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</si>
  <si>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</si>
  <si>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</si>
  <si>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</si>
  <si>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</si>
  <si>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</si>
  <si>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</si>
  <si>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</si>
  <si>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</si>
  <si>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</si>
  <si>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</si>
  <si>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</si>
  <si>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</si>
  <si>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</si>
  <si>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</si>
  <si>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</si>
  <si>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</si>
  <si>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</si>
  <si>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</si>
  <si>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</si>
  <si>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</si>
  <si>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</si>
  <si>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</si>
  <si>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</si>
  <si>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</si>
  <si>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</si>
  <si>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</si>
  <si>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</si>
  <si>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</si>
  <si>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</si>
  <si>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</si>
  <si>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</si>
  <si>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</si>
  <si>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</si>
  <si>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</si>
  <si>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</si>
  <si>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</si>
  <si>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</si>
  <si>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</si>
  <si>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</si>
  <si>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</si>
  <si>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</si>
  <si>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</si>
  <si>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</si>
  <si>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</si>
  <si>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</si>
  <si>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</si>
  <si>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</si>
  <si>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</si>
  <si>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</si>
  <si>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</si>
  <si>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</si>
  <si>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</si>
  <si>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</si>
  <si>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</si>
  <si>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</si>
  <si>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</si>
  <si>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</si>
  <si>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</si>
  <si>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</si>
  <si>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</si>
  <si>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</si>
  <si>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</si>
  <si>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</si>
  <si>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</si>
  <si>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</si>
  <si>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</si>
  <si>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</si>
  <si>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</si>
  <si>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</si>
  <si>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</si>
  <si>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</si>
  <si>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</si>
  <si>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</si>
  <si>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</si>
  <si>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</si>
  <si>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</si>
  <si>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</si>
  <si>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</si>
  <si>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</si>
  <si>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</si>
  <si>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</si>
  <si>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</si>
  <si>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</si>
  <si>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</si>
  <si>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</si>
  <si>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</si>
  <si>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</si>
  <si>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</si>
  <si>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</si>
  <si>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</si>
  <si>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</si>
  <si>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</si>
  <si>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</si>
  <si>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</si>
  <si>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</si>
  <si>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</si>
  <si>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</si>
  <si>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</si>
  <si>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</si>
  <si>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</si>
  <si>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</si>
  <si>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</si>
  <si>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</si>
  <si>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</si>
  <si>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</si>
  <si>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</si>
  <si>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</si>
  <si>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</si>
  <si>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</si>
  <si>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</si>
  <si>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</si>
  <si>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</si>
  <si>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</si>
  <si>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</si>
  <si>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</si>
  <si>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</si>
  <si>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</si>
  <si>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</si>
  <si>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</si>
  <si>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</si>
  <si>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</si>
  <si>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</si>
  <si>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</si>
  <si>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</si>
  <si>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</si>
  <si>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</si>
  <si>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</si>
  <si>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</si>
  <si>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</si>
  <si>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</si>
  <si>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</si>
  <si>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</si>
  <si>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</si>
  <si>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</si>
  <si>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</si>
  <si>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</si>
  <si>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</si>
  <si>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</si>
  <si>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</si>
  <si>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</si>
  <si>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</si>
  <si>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</si>
  <si>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</si>
  <si>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</si>
  <si>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</si>
  <si>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</si>
  <si>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</si>
  <si>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</si>
  <si>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</si>
  <si>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</si>
  <si>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</si>
  <si>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</si>
  <si>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</si>
  <si>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</si>
  <si>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</si>
  <si>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</si>
  <si>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</si>
  <si>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</si>
  <si>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</si>
  <si>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</si>
  <si>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</si>
  <si>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</si>
  <si>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</si>
  <si>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</si>
  <si>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</si>
  <si>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</si>
  <si>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</si>
  <si>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</si>
  <si>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</si>
  <si>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</si>
  <si>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</si>
  <si>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</si>
  <si>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</si>
  <si>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</si>
  <si>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</si>
  <si>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</si>
  <si>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</si>
  <si>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</si>
  <si>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</si>
  <si>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</si>
  <si>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</si>
  <si>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</si>
  <si>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</si>
  <si>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</si>
  <si>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</si>
  <si>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</si>
  <si>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</si>
  <si>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</si>
  <si>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</si>
  <si>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</si>
  <si>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</si>
  <si>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</si>
  <si>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</si>
  <si>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</si>
  <si>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</si>
  <si>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</si>
  <si>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</si>
  <si>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</si>
  <si>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</si>
  <si>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</si>
  <si>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</si>
  <si>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</si>
  <si>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</si>
  <si>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</si>
  <si>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</si>
  <si>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</si>
  <si>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</si>
  <si>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</si>
  <si>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</si>
  <si>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</si>
  <si>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</si>
  <si>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</si>
  <si>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</si>
  <si>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</si>
  <si>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</si>
  <si>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</si>
  <si>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</si>
  <si>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</si>
  <si>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</si>
  <si>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</si>
  <si>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</si>
  <si>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</si>
  <si>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</si>
  <si>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</si>
  <si>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</si>
  <si>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</si>
  <si>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</si>
  <si>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</si>
  <si>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</si>
  <si>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</si>
  <si>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</si>
  <si>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</si>
  <si>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</si>
  <si>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</si>
  <si>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</si>
  <si>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</si>
  <si>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</si>
  <si>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</si>
  <si>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</si>
  <si>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</si>
  <si>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</si>
  <si>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</si>
  <si>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</si>
  <si>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</si>
  <si>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</si>
  <si>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</si>
  <si>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</si>
  <si>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</si>
  <si>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</si>
  <si>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</si>
  <si>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</si>
  <si>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</si>
  <si>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</si>
  <si>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</si>
  <si>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</si>
  <si>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</si>
  <si>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</si>
  <si>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</si>
  <si>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</si>
  <si>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</si>
  <si>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</si>
  <si>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</si>
  <si>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</si>
  <si>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</si>
  <si>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</si>
  <si>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</si>
  <si>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</si>
  <si>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</si>
  <si>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</si>
  <si>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</si>
  <si>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</si>
  <si>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</si>
  <si>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</si>
  <si>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</si>
  <si>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</si>
  <si>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</si>
  <si>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</si>
  <si>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</si>
  <si>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</si>
  <si>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</si>
  <si>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</si>
  <si>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</si>
  <si>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</si>
  <si>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</si>
  <si>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</si>
  <si>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</si>
  <si>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</si>
  <si>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</si>
  <si>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</si>
  <si>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</si>
  <si>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</si>
  <si>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</si>
  <si>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</si>
  <si>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</si>
  <si>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</si>
  <si>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</si>
  <si>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</si>
  <si>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</si>
  <si>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</si>
  <si>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</si>
  <si>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</si>
  <si>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</si>
  <si>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</si>
  <si>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</si>
  <si>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</si>
  <si>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</si>
  <si>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</si>
  <si>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</si>
  <si>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</si>
  <si>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</si>
  <si>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</si>
  <si>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</si>
  <si>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</si>
  <si>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</si>
  <si>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</si>
  <si>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</si>
  <si>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</si>
  <si>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</si>
  <si>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</si>
  <si>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</si>
  <si>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</si>
  <si>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</si>
  <si>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</si>
  <si>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</si>
  <si>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</si>
  <si>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</si>
  <si>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</si>
  <si>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</si>
  <si>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</si>
  <si>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</si>
  <si>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</si>
  <si>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</si>
  <si>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</si>
  <si>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</si>
  <si>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</si>
  <si>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</si>
  <si>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</si>
  <si>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</si>
  <si>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</si>
  <si>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</si>
  <si>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</si>
  <si>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</si>
  <si>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</si>
  <si>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</si>
  <si>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</si>
  <si>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</si>
  <si>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</si>
  <si>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</si>
  <si>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</si>
  <si>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</si>
  <si>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</si>
  <si>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</si>
  <si>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</si>
  <si>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</si>
  <si>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</si>
  <si>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</si>
  <si>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</si>
  <si>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</si>
  <si>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</si>
  <si>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</si>
  <si>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</si>
  <si>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</si>
  <si>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</si>
  <si>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</si>
  <si>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</si>
  <si>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</si>
  <si>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</si>
  <si>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</si>
  <si>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</si>
  <si>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</si>
  <si>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</si>
  <si>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</si>
  <si>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</si>
  <si>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</si>
  <si>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</si>
  <si>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</si>
  <si>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</si>
  <si>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</si>
  <si>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</si>
  <si>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</si>
  <si>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</si>
  <si>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</si>
  <si>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</si>
  <si>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</si>
  <si>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</si>
  <si>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</si>
  <si>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</si>
  <si>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</si>
  <si>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</si>
  <si>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</si>
  <si>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</si>
  <si>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</si>
  <si>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</si>
  <si>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</si>
  <si>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</si>
  <si>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</si>
  <si>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</si>
  <si>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</si>
  <si>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</si>
  <si>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</si>
  <si>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</si>
  <si>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</si>
  <si>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</si>
  <si>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</si>
  <si>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</si>
  <si>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</si>
  <si>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</si>
  <si>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</si>
  <si>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</si>
  <si>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</si>
  <si>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</si>
  <si>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</si>
  <si>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</si>
  <si>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</si>
  <si>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</si>
  <si>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</si>
  <si>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</si>
  <si>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</si>
  <si>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</si>
  <si>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</si>
  <si>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</si>
  <si>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</si>
  <si>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</si>
  <si>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</si>
  <si>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</si>
  <si>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</si>
  <si>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</si>
  <si>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</si>
  <si>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</si>
  <si>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</si>
  <si>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</si>
  <si>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</si>
  <si>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</si>
  <si>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</si>
  <si>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</si>
  <si>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</si>
  <si>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</si>
  <si>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</si>
  <si>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</si>
  <si>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</si>
  <si>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</si>
  <si>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</si>
  <si>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</si>
  <si>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</si>
  <si>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</si>
  <si>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</si>
  <si>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</si>
  <si>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</si>
  <si>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</si>
  <si>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</si>
  <si>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</si>
  <si>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</si>
  <si>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</si>
  <si>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</si>
  <si>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</si>
  <si>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</si>
  <si>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</si>
  <si>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</si>
  <si>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</si>
  <si>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</si>
  <si>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</si>
  <si>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</si>
  <si>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</si>
  <si>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</si>
  <si>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</si>
  <si>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</si>
  <si>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</si>
  <si>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</si>
  <si>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</si>
  <si>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</si>
  <si>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</si>
  <si>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</si>
  <si>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</si>
  <si>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</si>
  <si>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</si>
  <si>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</si>
  <si>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</si>
  <si>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</si>
  <si>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</si>
  <si>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</si>
  <si>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</si>
  <si>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</si>
  <si>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</si>
  <si>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</si>
  <si>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</si>
  <si>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</si>
  <si>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</si>
  <si>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</si>
  <si>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</si>
  <si>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</si>
  <si>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</si>
  <si>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</si>
  <si>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</si>
  <si>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</si>
  <si>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</si>
  <si>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</si>
  <si>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</si>
  <si>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</si>
  <si>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</si>
  <si>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</si>
  <si>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</si>
  <si>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</si>
  <si>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</si>
  <si>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</si>
  <si>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</si>
  <si>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</si>
  <si>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</si>
  <si>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</si>
  <si>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</si>
  <si>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</si>
  <si>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</si>
  <si>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</si>
  <si>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</si>
  <si>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</si>
  <si>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</si>
  <si>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</si>
  <si>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</si>
  <si>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</si>
  <si>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</si>
  <si>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</si>
  <si>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</si>
  <si>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</si>
  <si>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</si>
  <si>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</si>
  <si>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</si>
  <si>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</si>
  <si>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</si>
  <si>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</si>
  <si>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</si>
  <si>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</si>
  <si>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</si>
  <si>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</si>
  <si>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</si>
  <si>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</si>
  <si>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</si>
  <si>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</si>
  <si>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</si>
  <si>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</si>
  <si>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</si>
  <si>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</si>
  <si>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</si>
  <si>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</si>
  <si>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</si>
  <si>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</si>
  <si>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</si>
  <si>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</si>
  <si>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</si>
  <si>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</si>
  <si>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</si>
  <si>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</si>
  <si>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</si>
  <si>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</si>
  <si>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</si>
  <si>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</si>
  <si>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</si>
  <si>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</si>
  <si>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</si>
  <si>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</si>
  <si>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</si>
  <si>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</si>
  <si>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</si>
  <si>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</si>
  <si>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</si>
  <si>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</si>
  <si>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</si>
  <si>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</si>
  <si>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</si>
  <si>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</si>
  <si>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</si>
  <si>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</si>
  <si>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</si>
  <si>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</si>
  <si>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</si>
  <si>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</si>
  <si>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</si>
  <si>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</si>
  <si>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</si>
  <si>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</si>
  <si>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</si>
  <si>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</si>
  <si>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</si>
  <si>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</si>
  <si>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</si>
  <si>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</si>
  <si>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</si>
  <si>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</si>
  <si>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</si>
  <si>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</si>
  <si>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</si>
  <si>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</si>
  <si>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</si>
  <si>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</si>
  <si>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</si>
  <si>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</si>
  <si>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</si>
  <si>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</si>
  <si>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</si>
  <si>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</si>
  <si>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</si>
  <si>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</si>
  <si>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</si>
  <si>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</si>
  <si>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</si>
  <si>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</si>
  <si>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</si>
  <si>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</si>
  <si>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</si>
  <si>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</si>
  <si>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</si>
  <si>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</si>
  <si>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</si>
  <si>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</si>
  <si>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</si>
  <si>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</si>
  <si>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</si>
  <si>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</si>
  <si>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</si>
  <si>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</si>
  <si>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</si>
  <si>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</si>
  <si>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</si>
  <si>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</si>
  <si>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</si>
  <si>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</si>
  <si>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</si>
  <si>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</si>
  <si>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</si>
  <si>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</si>
  <si>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</si>
  <si>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</si>
  <si>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</si>
  <si>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</si>
  <si>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</si>
  <si>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</si>
  <si>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</si>
  <si>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</si>
  <si>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</si>
  <si>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</si>
  <si>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</si>
  <si>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</si>
  <si>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</si>
  <si>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</si>
  <si>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</si>
  <si>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</si>
  <si>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</si>
  <si>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</si>
  <si>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</si>
  <si>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</si>
  <si>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</si>
  <si>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</si>
  <si>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</si>
  <si>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</si>
  <si>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</si>
  <si>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</si>
  <si>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</si>
  <si>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</si>
  <si>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</si>
  <si>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</si>
  <si>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</si>
  <si>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</si>
  <si>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</si>
  <si>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</si>
  <si>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</si>
  <si>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</si>
  <si>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</si>
  <si>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</si>
  <si>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</si>
  <si>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</si>
  <si>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</si>
  <si>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</si>
  <si>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</si>
  <si>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</si>
  <si>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</si>
  <si>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</si>
  <si>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</si>
  <si>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</si>
  <si>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</si>
  <si>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</si>
  <si>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</si>
  <si>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</si>
  <si>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</si>
  <si>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</si>
  <si>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</si>
  <si>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</si>
  <si>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</si>
  <si>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</si>
  <si>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</si>
  <si>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</si>
  <si>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</si>
  <si>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</si>
  <si>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</si>
  <si>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</si>
  <si>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</si>
  <si>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</si>
  <si>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</si>
  <si>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</si>
  <si>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</si>
  <si>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</si>
  <si>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</si>
  <si>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</si>
  <si>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</si>
  <si>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</si>
  <si>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</si>
  <si>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</si>
  <si>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</si>
  <si>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</si>
  <si>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</si>
  <si>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</si>
  <si>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</si>
  <si>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</si>
  <si>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</si>
  <si>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</si>
  <si>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</si>
  <si>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</si>
  <si>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</si>
  <si>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</si>
  <si>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</si>
  <si>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</si>
  <si>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</si>
  <si>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</si>
  <si>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</si>
  <si>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</si>
  <si>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</si>
  <si>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</si>
  <si>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</si>
  <si>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</si>
  <si>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</si>
  <si>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</si>
  <si>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</si>
  <si>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</si>
  <si>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</si>
  <si>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</si>
  <si>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</si>
  <si>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</si>
  <si>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</si>
  <si>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</si>
  <si>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</si>
  <si>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</si>
  <si>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</si>
  <si>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</si>
  <si>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</si>
  <si>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</si>
  <si>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</si>
  <si>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</si>
  <si>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</si>
  <si>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</si>
  <si>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</si>
  <si>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</si>
  <si>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</si>
  <si>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</si>
  <si>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</si>
  <si>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</si>
  <si>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</si>
  <si>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</si>
  <si>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</si>
  <si>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</si>
  <si>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</si>
  <si>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</si>
  <si>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</si>
  <si>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</si>
  <si>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</si>
  <si>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</si>
  <si>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</si>
  <si>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</si>
  <si>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</si>
  <si>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</si>
  <si>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</si>
  <si>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</si>
  <si>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</si>
  <si>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</si>
  <si>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</si>
  <si>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</si>
  <si>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</si>
  <si>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</si>
  <si>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</si>
  <si>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</si>
  <si>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02-981-82-23</t>
  </si>
  <si>
    <t>r.tsonkov@gmail.com</t>
  </si>
  <si>
    <t xml:space="preserve">Сателит Х АД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</si>
</sst>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5" borderId="14" xfId="3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44104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44165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Сателит Х АД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44165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0.6076555023923444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0.02760684904019798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0.041727746044583736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0.016614672436349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2.0682626981559364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3.8984027924687963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3.8984027924687963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1.9934419293420775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0.07647556589803257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0.07538741138441475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0.027342256214149138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0.33489034209706836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0.6615945421710921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0.39816846130622924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4263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0.035641428666978794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0.7586422649773189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16.315876288659794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354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360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71721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37767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37767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14684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14684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497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125029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2493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33526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36019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8023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8023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28223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36246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1446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1446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73711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198740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7283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7283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44617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2709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2709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3302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6011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119608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54560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211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54781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4554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889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60224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12878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3787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3757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16665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2243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18908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198740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31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1122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587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303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49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2103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961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27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988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3091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3302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3091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3302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3302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3302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6393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3629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1805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5434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895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64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959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6393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6393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6393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4747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-2965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-346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-738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-115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583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-9435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-3004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787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98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-2542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394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-23545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-37247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39116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-2256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-1096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-27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35737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-927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2373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1446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1446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7283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7283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7283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7283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2709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2709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3302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6011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6011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116306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116306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3302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119608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119608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6266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645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50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1027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10061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87469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14684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14684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37767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149981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3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3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56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59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6266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648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50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1027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10064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87525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14684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14684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37767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150040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6266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648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50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1027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10064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87525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14684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14684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37767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150040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6266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640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535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9562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15359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24921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1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3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138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142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445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587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6266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641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51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673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9704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15804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25508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6266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641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51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673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9704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15804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25508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7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-1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354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360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71721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14684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14684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37767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124532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497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2493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2493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33526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36246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36246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72265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72762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2493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2493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33526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36246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36246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72265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72265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497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497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54560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54560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4775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59335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889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12878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12878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3787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3757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2243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18908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79132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12878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12878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3251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3221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14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2243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18372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18372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54560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54560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4775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59335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889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536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536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536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60760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8023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8023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8023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8023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5" sqref="G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>
        <v>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</v>
      </c>
      <c r="D15" s="187">
        <v>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</v>
      </c>
      <c r="D16" s="187">
        <v>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0</v>
      </c>
      <c r="D17" s="187"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354</v>
      </c>
      <c r="D19" s="187">
        <v>492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360</v>
      </c>
      <c r="D20" s="567">
        <f>SUM(D12:D19)</f>
        <v>499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71721</v>
      </c>
      <c r="D21" s="464">
        <v>72110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7283</v>
      </c>
      <c r="H22" s="583">
        <f>SUM(H23:H25)</f>
        <v>7283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7283</v>
      </c>
      <c r="H23" s="187">
        <v>7283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44617</v>
      </c>
      <c r="H26" s="567">
        <f>H20+H21+H22</f>
        <v>44617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2709</v>
      </c>
      <c r="H28" s="565">
        <f>SUM(H29:H31)</f>
        <v>1319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2709</v>
      </c>
      <c r="H29" s="187">
        <v>1319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0</v>
      </c>
      <c r="H30" s="187">
        <v>0</v>
      </c>
      <c r="M30" s="92"/>
    </row>
    <row r="31" spans="1:8" ht="15.75">
      <c r="A31" s="84" t="s">
        <v>91</v>
      </c>
      <c r="B31" s="86" t="s">
        <v>92</v>
      </c>
      <c r="C31" s="188">
        <v>37767</v>
      </c>
      <c r="D31" s="187">
        <v>37767</v>
      </c>
      <c r="E31" s="84" t="s">
        <v>93</v>
      </c>
      <c r="F31" s="87" t="s">
        <v>94</v>
      </c>
      <c r="G31" s="188">
        <v>0</v>
      </c>
      <c r="H31" s="187">
        <v>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3302</v>
      </c>
      <c r="H32" s="187">
        <v>1390</v>
      </c>
      <c r="M32" s="92"/>
    </row>
    <row r="33" spans="1:8" ht="15.75">
      <c r="A33" s="469" t="s">
        <v>99</v>
      </c>
      <c r="B33" s="91" t="s">
        <v>100</v>
      </c>
      <c r="C33" s="566">
        <f>C31+C32</f>
        <v>37767</v>
      </c>
      <c r="D33" s="567">
        <f>D31+D32</f>
        <v>37767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6011</v>
      </c>
      <c r="H34" s="567">
        <f>H28+H32+H33</f>
        <v>2709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119608</v>
      </c>
      <c r="H37" s="569">
        <f>H26+H18+H34</f>
        <v>116306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14684</v>
      </c>
      <c r="D45" s="187">
        <v>14684</v>
      </c>
      <c r="E45" s="197" t="s">
        <v>135</v>
      </c>
      <c r="F45" s="87" t="s">
        <v>136</v>
      </c>
      <c r="G45" s="188">
        <v>54560</v>
      </c>
      <c r="H45" s="187">
        <v>16139</v>
      </c>
    </row>
    <row r="46" spans="1:13" ht="15.75">
      <c r="A46" s="460" t="s">
        <v>137</v>
      </c>
      <c r="B46" s="90" t="s">
        <v>138</v>
      </c>
      <c r="C46" s="566">
        <f>C35+C40+C45</f>
        <v>14684</v>
      </c>
      <c r="D46" s="567">
        <f>D35+D40+D45</f>
        <v>14684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211</v>
      </c>
      <c r="H47" s="187">
        <v>273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</v>
      </c>
      <c r="H49" s="187">
        <v>10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54781</v>
      </c>
      <c r="H50" s="565">
        <f>SUM(H44:H49)</f>
        <v>16422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4554</v>
      </c>
      <c r="H53" s="187">
        <v>4859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889</v>
      </c>
      <c r="H54" s="187">
        <v>889</v>
      </c>
    </row>
    <row r="55" spans="1:8" ht="15.75">
      <c r="A55" s="94" t="s">
        <v>166</v>
      </c>
      <c r="B55" s="90" t="s">
        <v>167</v>
      </c>
      <c r="C55" s="465">
        <v>497</v>
      </c>
      <c r="D55" s="466">
        <v>497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125029</v>
      </c>
      <c r="D56" s="571">
        <f>D20+D21+D22+D28+D33+D46+D52+D54+D55</f>
        <v>125557</v>
      </c>
      <c r="E56" s="94" t="s">
        <v>825</v>
      </c>
      <c r="F56" s="93" t="s">
        <v>172</v>
      </c>
      <c r="G56" s="568">
        <f>G50+G52+G53+G54+G55</f>
        <v>60224</v>
      </c>
      <c r="H56" s="569">
        <f>H50+H52+H53+H54+H55</f>
        <v>22170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12878</v>
      </c>
      <c r="H59" s="187">
        <v>13201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3787</v>
      </c>
      <c r="H61" s="565">
        <f>SUM(H62:H68)</f>
        <v>3796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0</v>
      </c>
      <c r="H62" s="187">
        <v>310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0</v>
      </c>
      <c r="D64" s="187">
        <v>0</v>
      </c>
      <c r="E64" s="84" t="s">
        <v>199</v>
      </c>
      <c r="F64" s="87" t="s">
        <v>200</v>
      </c>
      <c r="G64" s="188">
        <v>3757</v>
      </c>
      <c r="H64" s="187">
        <v>3431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</v>
      </c>
      <c r="H66" s="187">
        <v>34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</v>
      </c>
      <c r="H67" s="187">
        <v>15</v>
      </c>
    </row>
    <row r="68" spans="1:8" ht="15.75">
      <c r="A68" s="84" t="s">
        <v>206</v>
      </c>
      <c r="B68" s="86" t="s">
        <v>207</v>
      </c>
      <c r="C68" s="188">
        <v>2493</v>
      </c>
      <c r="D68" s="187"/>
      <c r="E68" s="84" t="s">
        <v>212</v>
      </c>
      <c r="F68" s="87" t="s">
        <v>213</v>
      </c>
      <c r="G68" s="188">
        <v>0</v>
      </c>
      <c r="H68" s="187">
        <v>6</v>
      </c>
    </row>
    <row r="69" spans="1:8" ht="15.75">
      <c r="A69" s="84" t="s">
        <v>210</v>
      </c>
      <c r="B69" s="86" t="s">
        <v>211</v>
      </c>
      <c r="C69" s="188">
        <v>33526</v>
      </c>
      <c r="D69" s="187">
        <v>3700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16665</v>
      </c>
      <c r="H71" s="567">
        <f>H59+H60+H61+H69+H70</f>
        <v>16997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>
        <v>2243</v>
      </c>
      <c r="H75" s="466">
        <v>3740</v>
      </c>
    </row>
    <row r="76" spans="1:8" ht="15.75">
      <c r="A76" s="469" t="s">
        <v>77</v>
      </c>
      <c r="B76" s="90" t="s">
        <v>232</v>
      </c>
      <c r="C76" s="566">
        <f>SUM(C68:C75)</f>
        <v>36019</v>
      </c>
      <c r="D76" s="567">
        <f>SUM(D68:D75)</f>
        <v>3700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8023</v>
      </c>
      <c r="D79" s="565">
        <f>SUM(D80:D82)</f>
        <v>1031</v>
      </c>
      <c r="E79" s="196" t="s">
        <v>824</v>
      </c>
      <c r="F79" s="93" t="s">
        <v>241</v>
      </c>
      <c r="G79" s="568">
        <f>G71+G73+G75+G77</f>
        <v>18908</v>
      </c>
      <c r="H79" s="569">
        <f>H71+H73+H75+H77</f>
        <v>20737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8023</v>
      </c>
      <c r="D82" s="187">
        <v>1031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28223</v>
      </c>
      <c r="D84" s="187">
        <v>26552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36246</v>
      </c>
      <c r="D85" s="567">
        <f>D84+D83+D79</f>
        <v>27583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1446</v>
      </c>
      <c r="D88" s="187">
        <v>2373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1446</v>
      </c>
      <c r="D92" s="567">
        <f>SUM(D88:D91)</f>
        <v>2373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73711</v>
      </c>
      <c r="D94" s="571">
        <f>D65+D76+D85+D92+D93</f>
        <v>33656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198740</v>
      </c>
      <c r="D95" s="573">
        <f>D94+D56</f>
        <v>159213</v>
      </c>
      <c r="E95" s="220" t="s">
        <v>916</v>
      </c>
      <c r="F95" s="476" t="s">
        <v>268</v>
      </c>
      <c r="G95" s="572">
        <f>G37+G40+G56+G79</f>
        <v>198740</v>
      </c>
      <c r="H95" s="573">
        <f>H37+H40+H56+H79</f>
        <v>159213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0">
        <f>pdeReportingDate</f>
        <v>44165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Сателит Х АД 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952</v>
      </c>
      <c r="C103" s="669"/>
      <c r="D103" s="669"/>
      <c r="E103" s="669"/>
      <c r="M103" s="92"/>
    </row>
    <row r="104" spans="1:5" ht="21.75" customHeight="1">
      <c r="A104" s="663"/>
      <c r="B104" s="669" t="s">
        <v>952</v>
      </c>
      <c r="C104" s="669"/>
      <c r="D104" s="669"/>
      <c r="E104" s="669"/>
    </row>
    <row r="105" spans="1:13" ht="21.75" customHeight="1">
      <c r="A105" s="663"/>
      <c r="B105" s="669" t="s">
        <v>952</v>
      </c>
      <c r="C105" s="669"/>
      <c r="D105" s="669"/>
      <c r="E105" s="669"/>
      <c r="M105" s="92"/>
    </row>
    <row r="106" spans="1:5" ht="21.75" customHeight="1">
      <c r="A106" s="663"/>
      <c r="B106" s="669" t="s">
        <v>952</v>
      </c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31</v>
      </c>
      <c r="D12" s="308">
        <v>26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1122</v>
      </c>
      <c r="D13" s="308">
        <v>1355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587</v>
      </c>
      <c r="D14" s="308">
        <v>1888</v>
      </c>
      <c r="E14" s="236" t="s">
        <v>285</v>
      </c>
      <c r="F14" s="231" t="s">
        <v>286</v>
      </c>
      <c r="G14" s="307">
        <v>3629</v>
      </c>
      <c r="H14" s="308">
        <v>3007</v>
      </c>
    </row>
    <row r="15" spans="1:8" ht="15.75">
      <c r="A15" s="185" t="s">
        <v>287</v>
      </c>
      <c r="B15" s="181" t="s">
        <v>288</v>
      </c>
      <c r="C15" s="307">
        <v>303</v>
      </c>
      <c r="D15" s="308">
        <v>288</v>
      </c>
      <c r="E15" s="236" t="s">
        <v>79</v>
      </c>
      <c r="F15" s="231" t="s">
        <v>289</v>
      </c>
      <c r="G15" s="307">
        <v>1805</v>
      </c>
      <c r="H15" s="308">
        <v>3232</v>
      </c>
    </row>
    <row r="16" spans="1:8" ht="15.75">
      <c r="A16" s="185" t="s">
        <v>290</v>
      </c>
      <c r="B16" s="181" t="s">
        <v>291</v>
      </c>
      <c r="C16" s="307">
        <v>49</v>
      </c>
      <c r="D16" s="308">
        <v>47</v>
      </c>
      <c r="E16" s="227" t="s">
        <v>52</v>
      </c>
      <c r="F16" s="255" t="s">
        <v>292</v>
      </c>
      <c r="G16" s="597">
        <f>SUM(G12:G15)</f>
        <v>5434</v>
      </c>
      <c r="H16" s="598">
        <f>SUM(H12:H15)</f>
        <v>6239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11</v>
      </c>
      <c r="D19" s="308">
        <v>234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2103</v>
      </c>
      <c r="D22" s="598">
        <f>SUM(D12:D18)+D19</f>
        <v>3838</v>
      </c>
      <c r="E22" s="185" t="s">
        <v>309</v>
      </c>
      <c r="F22" s="228" t="s">
        <v>310</v>
      </c>
      <c r="G22" s="307">
        <v>895</v>
      </c>
      <c r="H22" s="308">
        <v>524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64</v>
      </c>
      <c r="H24" s="308">
        <v>42</v>
      </c>
    </row>
    <row r="25" spans="1:8" ht="31.5">
      <c r="A25" s="185" t="s">
        <v>316</v>
      </c>
      <c r="B25" s="228" t="s">
        <v>317</v>
      </c>
      <c r="C25" s="307">
        <v>961</v>
      </c>
      <c r="D25" s="308">
        <v>881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>
        <v>0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959</v>
      </c>
      <c r="H27" s="598">
        <f>SUM(H22:H26)</f>
        <v>566</v>
      </c>
    </row>
    <row r="28" spans="1:8" ht="15.75">
      <c r="A28" s="185" t="s">
        <v>79</v>
      </c>
      <c r="B28" s="228" t="s">
        <v>327</v>
      </c>
      <c r="C28" s="307">
        <v>27</v>
      </c>
      <c r="D28" s="308">
        <v>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988</v>
      </c>
      <c r="D29" s="598">
        <f>SUM(D25:D28)</f>
        <v>916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3091</v>
      </c>
      <c r="D31" s="604">
        <f>D29+D22</f>
        <v>4754</v>
      </c>
      <c r="E31" s="242" t="s">
        <v>800</v>
      </c>
      <c r="F31" s="257" t="s">
        <v>331</v>
      </c>
      <c r="G31" s="244">
        <f>G16+G18+G27</f>
        <v>6393</v>
      </c>
      <c r="H31" s="245">
        <f>H16+H18+H27</f>
        <v>6805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3302</v>
      </c>
      <c r="D33" s="235">
        <f>IF((H31-D31)&gt;0,H31-D31,0)</f>
        <v>2051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3091</v>
      </c>
      <c r="D36" s="606">
        <f>D31-D34+D35</f>
        <v>4754</v>
      </c>
      <c r="E36" s="253" t="s">
        <v>346</v>
      </c>
      <c r="F36" s="247" t="s">
        <v>347</v>
      </c>
      <c r="G36" s="258">
        <f>G35-G34+G31</f>
        <v>6393</v>
      </c>
      <c r="H36" s="259">
        <f>H35-H34+H31</f>
        <v>6805</v>
      </c>
    </row>
    <row r="37" spans="1:8" ht="15.75">
      <c r="A37" s="252" t="s">
        <v>348</v>
      </c>
      <c r="B37" s="222" t="s">
        <v>349</v>
      </c>
      <c r="C37" s="603">
        <f>IF((G36-C36)&gt;0,G36-C36,0)</f>
        <v>3302</v>
      </c>
      <c r="D37" s="604">
        <f>IF((H36-D36)&gt;0,H36-D36,0)</f>
        <v>2051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3302</v>
      </c>
      <c r="D42" s="235">
        <f>+IF((H36-D36-D38)&gt;0,H36-D36-D38,0)</f>
        <v>2051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3302</v>
      </c>
      <c r="D44" s="259">
        <f>IF(H42=0,IF(D42-D43&gt;0,D42-D43+H43,0),IF(H42-H43&lt;0,H43-H42+D42,0))</f>
        <v>2051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6393</v>
      </c>
      <c r="D45" s="600">
        <f>D36+D38+D42</f>
        <v>6805</v>
      </c>
      <c r="E45" s="261" t="s">
        <v>373</v>
      </c>
      <c r="F45" s="263" t="s">
        <v>374</v>
      </c>
      <c r="G45" s="599">
        <f>G42+G36</f>
        <v>6393</v>
      </c>
      <c r="H45" s="600">
        <f>H42+H36</f>
        <v>6805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0">
        <f>pdeReportingDate</f>
        <v>44165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Сателит Х АД 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952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 t="s">
        <v>952</v>
      </c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 t="s">
        <v>952</v>
      </c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 t="s">
        <v>952</v>
      </c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9" sqref="C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4747</v>
      </c>
      <c r="D11" s="187">
        <v>17338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-2965</v>
      </c>
      <c r="D12" s="187">
        <v>-4472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-346</v>
      </c>
      <c r="D14" s="187">
        <v>-336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-738</v>
      </c>
      <c r="D15" s="187">
        <v>-4574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-115</v>
      </c>
      <c r="D20" s="187">
        <v>-446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583</v>
      </c>
      <c r="D21" s="628">
        <f>SUM(D11:D20)</f>
        <v>7510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-9435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-3004</v>
      </c>
      <c r="D25" s="187">
        <v>-4147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787</v>
      </c>
      <c r="D26" s="187">
        <v>1650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98</v>
      </c>
      <c r="D27" s="187">
        <v>275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-2542</v>
      </c>
      <c r="D28" s="187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394</v>
      </c>
      <c r="D29" s="187">
        <v>391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-23545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-37247</v>
      </c>
      <c r="D33" s="628">
        <f>SUM(D23:D32)</f>
        <v>-1831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39116</v>
      </c>
      <c r="D37" s="187">
        <v>3499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-2256</v>
      </c>
      <c r="D38" s="187">
        <v>-9291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-1096</v>
      </c>
      <c r="D40" s="187">
        <v>-1004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-27</v>
      </c>
      <c r="D42" s="187">
        <v>-35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35737</v>
      </c>
      <c r="D43" s="630">
        <f>SUM(D35:D42)</f>
        <v>-6831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-927</v>
      </c>
      <c r="D44" s="298">
        <f>D43+D33+D21</f>
        <v>-1152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2373</v>
      </c>
      <c r="D45" s="300">
        <v>1255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1446</v>
      </c>
      <c r="D46" s="302">
        <f>D45+D44</f>
        <v>103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1446</v>
      </c>
      <c r="D47" s="289">
        <v>103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0">
        <f>pdeReportingDate</f>
        <v>44165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Сателит Х АД 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952</v>
      </c>
      <c r="C59" s="669"/>
      <c r="D59" s="669"/>
      <c r="E59" s="669"/>
      <c r="F59" s="543"/>
      <c r="G59" s="44"/>
      <c r="H59" s="41"/>
    </row>
    <row r="60" spans="1:8" ht="15.75">
      <c r="A60" s="663"/>
      <c r="B60" s="669" t="s">
        <v>952</v>
      </c>
      <c r="C60" s="669"/>
      <c r="D60" s="669"/>
      <c r="E60" s="669"/>
      <c r="F60" s="543"/>
      <c r="G60" s="44"/>
      <c r="H60" s="41"/>
    </row>
    <row r="61" spans="1:8" ht="15.75">
      <c r="A61" s="663"/>
      <c r="B61" s="669" t="s">
        <v>952</v>
      </c>
      <c r="C61" s="669"/>
      <c r="D61" s="669"/>
      <c r="E61" s="669"/>
      <c r="F61" s="543"/>
      <c r="G61" s="44"/>
      <c r="H61" s="41"/>
    </row>
    <row r="62" spans="1:8" ht="15.75">
      <c r="A62" s="663"/>
      <c r="B62" s="669" t="s">
        <v>952</v>
      </c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7283</v>
      </c>
      <c r="G13" s="553">
        <f>'1-Баланс'!H24</f>
        <v>0</v>
      </c>
      <c r="H13" s="554"/>
      <c r="I13" s="553">
        <f>'1-Баланс'!H29+'1-Баланс'!H32</f>
        <v>2709</v>
      </c>
      <c r="J13" s="553">
        <f>'1-Баланс'!H30+'1-Баланс'!H33</f>
        <v>0</v>
      </c>
      <c r="K13" s="554"/>
      <c r="L13" s="553">
        <f>SUM(C13:K13)</f>
        <v>116306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0</v>
      </c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7283</v>
      </c>
      <c r="G17" s="622">
        <f t="shared" si="2"/>
        <v>0</v>
      </c>
      <c r="H17" s="622">
        <f t="shared" si="2"/>
        <v>0</v>
      </c>
      <c r="I17" s="622">
        <f t="shared" si="2"/>
        <v>2709</v>
      </c>
      <c r="J17" s="622">
        <f t="shared" si="2"/>
        <v>0</v>
      </c>
      <c r="K17" s="622">
        <f t="shared" si="2"/>
        <v>0</v>
      </c>
      <c r="L17" s="553">
        <f t="shared" si="1"/>
        <v>116306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3302</v>
      </c>
      <c r="J18" s="553">
        <f>+'1-Баланс'!G33</f>
        <v>0</v>
      </c>
      <c r="K18" s="554"/>
      <c r="L18" s="553">
        <f t="shared" si="1"/>
        <v>3302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7283</v>
      </c>
      <c r="G31" s="622">
        <f t="shared" si="6"/>
        <v>0</v>
      </c>
      <c r="H31" s="622">
        <f t="shared" si="6"/>
        <v>0</v>
      </c>
      <c r="I31" s="622">
        <f t="shared" si="6"/>
        <v>6011</v>
      </c>
      <c r="J31" s="622">
        <f t="shared" si="6"/>
        <v>0</v>
      </c>
      <c r="K31" s="622">
        <f t="shared" si="6"/>
        <v>0</v>
      </c>
      <c r="L31" s="553">
        <f t="shared" si="1"/>
        <v>119608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7283</v>
      </c>
      <c r="G34" s="556">
        <f t="shared" si="7"/>
        <v>0</v>
      </c>
      <c r="H34" s="556">
        <f t="shared" si="7"/>
        <v>0</v>
      </c>
      <c r="I34" s="556">
        <f t="shared" si="7"/>
        <v>6011</v>
      </c>
      <c r="J34" s="556">
        <f t="shared" si="7"/>
        <v>0</v>
      </c>
      <c r="K34" s="556">
        <f t="shared" si="7"/>
        <v>0</v>
      </c>
      <c r="L34" s="620">
        <f t="shared" si="1"/>
        <v>119608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0">
        <f>pdeReportingDate</f>
        <v>44165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Сателит Х АД 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952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 t="s">
        <v>952</v>
      </c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 t="s">
        <v>952</v>
      </c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 t="s">
        <v>952</v>
      </c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6266</v>
      </c>
      <c r="E13" s="319"/>
      <c r="F13" s="319"/>
      <c r="G13" s="320">
        <f t="shared" si="2"/>
        <v>6266</v>
      </c>
      <c r="H13" s="319"/>
      <c r="I13" s="319"/>
      <c r="J13" s="320">
        <f t="shared" si="3"/>
        <v>6266</v>
      </c>
      <c r="K13" s="319">
        <v>6266</v>
      </c>
      <c r="L13" s="319">
        <v>0</v>
      </c>
      <c r="M13" s="319"/>
      <c r="N13" s="320">
        <f t="shared" si="4"/>
        <v>6266</v>
      </c>
      <c r="O13" s="319"/>
      <c r="P13" s="319"/>
      <c r="Q13" s="320">
        <f t="shared" si="0"/>
        <v>6266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645</v>
      </c>
      <c r="E14" s="319">
        <v>3</v>
      </c>
      <c r="F14" s="319"/>
      <c r="G14" s="320">
        <f t="shared" si="2"/>
        <v>648</v>
      </c>
      <c r="H14" s="319"/>
      <c r="I14" s="319"/>
      <c r="J14" s="320">
        <f t="shared" si="3"/>
        <v>648</v>
      </c>
      <c r="K14" s="319">
        <v>640</v>
      </c>
      <c r="L14" s="319">
        <v>1</v>
      </c>
      <c r="M14" s="319"/>
      <c r="N14" s="320">
        <f t="shared" si="4"/>
        <v>641</v>
      </c>
      <c r="O14" s="319"/>
      <c r="P14" s="319"/>
      <c r="Q14" s="320">
        <f t="shared" si="0"/>
        <v>641</v>
      </c>
      <c r="R14" s="331">
        <f t="shared" si="1"/>
        <v>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50</v>
      </c>
      <c r="E15" s="319"/>
      <c r="F15" s="319"/>
      <c r="G15" s="320">
        <f t="shared" si="2"/>
        <v>50</v>
      </c>
      <c r="H15" s="319"/>
      <c r="I15" s="319"/>
      <c r="J15" s="320">
        <f t="shared" si="3"/>
        <v>50</v>
      </c>
      <c r="K15" s="319">
        <v>48</v>
      </c>
      <c r="L15" s="319">
        <v>3</v>
      </c>
      <c r="M15" s="319"/>
      <c r="N15" s="320">
        <f t="shared" si="4"/>
        <v>51</v>
      </c>
      <c r="O15" s="319"/>
      <c r="P15" s="319"/>
      <c r="Q15" s="320">
        <f t="shared" si="0"/>
        <v>51</v>
      </c>
      <c r="R15" s="331">
        <f t="shared" si="1"/>
        <v>-1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>
        <v>0</v>
      </c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1027</v>
      </c>
      <c r="E18" s="319">
        <v>0</v>
      </c>
      <c r="F18" s="319"/>
      <c r="G18" s="320">
        <f t="shared" si="2"/>
        <v>1027</v>
      </c>
      <c r="H18" s="319"/>
      <c r="I18" s="319"/>
      <c r="J18" s="320">
        <f t="shared" si="3"/>
        <v>1027</v>
      </c>
      <c r="K18" s="319">
        <v>535</v>
      </c>
      <c r="L18" s="319">
        <v>138</v>
      </c>
      <c r="M18" s="319"/>
      <c r="N18" s="320">
        <f t="shared" si="4"/>
        <v>673</v>
      </c>
      <c r="O18" s="319"/>
      <c r="P18" s="319"/>
      <c r="Q18" s="320">
        <f t="shared" si="0"/>
        <v>673</v>
      </c>
      <c r="R18" s="331">
        <f t="shared" si="1"/>
        <v>354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10061</v>
      </c>
      <c r="E19" s="321">
        <f>SUM(E11:E18)</f>
        <v>3</v>
      </c>
      <c r="F19" s="321">
        <f>SUM(F11:F18)</f>
        <v>0</v>
      </c>
      <c r="G19" s="320">
        <f t="shared" si="2"/>
        <v>10064</v>
      </c>
      <c r="H19" s="321">
        <f>SUM(H11:H18)</f>
        <v>0</v>
      </c>
      <c r="I19" s="321">
        <f>SUM(I11:I18)</f>
        <v>0</v>
      </c>
      <c r="J19" s="320">
        <f t="shared" si="3"/>
        <v>10064</v>
      </c>
      <c r="K19" s="321">
        <f>SUM(K11:K18)</f>
        <v>9562</v>
      </c>
      <c r="L19" s="321">
        <f>SUM(L11:L18)</f>
        <v>142</v>
      </c>
      <c r="M19" s="321">
        <f>SUM(M11:M18)</f>
        <v>0</v>
      </c>
      <c r="N19" s="320">
        <f t="shared" si="4"/>
        <v>9704</v>
      </c>
      <c r="O19" s="321">
        <f>SUM(O11:O18)</f>
        <v>0</v>
      </c>
      <c r="P19" s="321">
        <f>SUM(P11:P18)</f>
        <v>0</v>
      </c>
      <c r="Q19" s="320">
        <f t="shared" si="0"/>
        <v>9704</v>
      </c>
      <c r="R19" s="331">
        <f>J19-Q19</f>
        <v>360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87469</v>
      </c>
      <c r="E20" s="319">
        <v>56</v>
      </c>
      <c r="F20" s="319">
        <v>0</v>
      </c>
      <c r="G20" s="320">
        <f t="shared" si="2"/>
        <v>87525</v>
      </c>
      <c r="H20" s="319"/>
      <c r="I20" s="319"/>
      <c r="J20" s="320">
        <f t="shared" si="3"/>
        <v>87525</v>
      </c>
      <c r="K20" s="319">
        <v>15359</v>
      </c>
      <c r="L20" s="319">
        <v>445</v>
      </c>
      <c r="M20" s="319">
        <v>0</v>
      </c>
      <c r="N20" s="320">
        <f t="shared" si="4"/>
        <v>15804</v>
      </c>
      <c r="O20" s="319"/>
      <c r="P20" s="319"/>
      <c r="Q20" s="320">
        <f t="shared" si="0"/>
        <v>15804</v>
      </c>
      <c r="R20" s="331">
        <f t="shared" si="1"/>
        <v>71721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14684</v>
      </c>
      <c r="E39" s="319"/>
      <c r="F39" s="319">
        <v>0</v>
      </c>
      <c r="G39" s="320">
        <f t="shared" si="2"/>
        <v>14684</v>
      </c>
      <c r="H39" s="319"/>
      <c r="I39" s="319"/>
      <c r="J39" s="320">
        <f t="shared" si="3"/>
        <v>14684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14684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14684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14684</v>
      </c>
      <c r="H40" s="321">
        <f t="shared" si="10"/>
        <v>0</v>
      </c>
      <c r="I40" s="321">
        <f t="shared" si="10"/>
        <v>0</v>
      </c>
      <c r="J40" s="320">
        <f t="shared" si="3"/>
        <v>14684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14684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37767</v>
      </c>
      <c r="E41" s="319"/>
      <c r="F41" s="319"/>
      <c r="G41" s="320">
        <f t="shared" si="2"/>
        <v>37767</v>
      </c>
      <c r="H41" s="319"/>
      <c r="I41" s="319"/>
      <c r="J41" s="320">
        <f t="shared" si="3"/>
        <v>37767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37767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149981</v>
      </c>
      <c r="E42" s="340">
        <f>E19+E20+E21+E27+E40+E41</f>
        <v>59</v>
      </c>
      <c r="F42" s="340">
        <f aca="true" t="shared" si="11" ref="F42:R42">F19+F20+F21+F27+F40+F41</f>
        <v>0</v>
      </c>
      <c r="G42" s="340">
        <f t="shared" si="11"/>
        <v>150040</v>
      </c>
      <c r="H42" s="340">
        <f t="shared" si="11"/>
        <v>0</v>
      </c>
      <c r="I42" s="340">
        <f t="shared" si="11"/>
        <v>0</v>
      </c>
      <c r="J42" s="340">
        <f t="shared" si="11"/>
        <v>150040</v>
      </c>
      <c r="K42" s="340">
        <f t="shared" si="11"/>
        <v>24921</v>
      </c>
      <c r="L42" s="340">
        <f t="shared" si="11"/>
        <v>587</v>
      </c>
      <c r="M42" s="340">
        <f t="shared" si="11"/>
        <v>0</v>
      </c>
      <c r="N42" s="340">
        <f t="shared" si="11"/>
        <v>25508</v>
      </c>
      <c r="O42" s="340">
        <f t="shared" si="11"/>
        <v>0</v>
      </c>
      <c r="P42" s="340">
        <f t="shared" si="11"/>
        <v>0</v>
      </c>
      <c r="Q42" s="340">
        <f t="shared" si="11"/>
        <v>25508</v>
      </c>
      <c r="R42" s="341">
        <f t="shared" si="11"/>
        <v>124532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0">
        <f>pdeReportingDate</f>
        <v>44165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Сателит Х АД 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952</v>
      </c>
      <c r="D50" s="669"/>
      <c r="E50" s="669"/>
      <c r="F50" s="669"/>
      <c r="G50" s="543"/>
      <c r="H50" s="44"/>
      <c r="I50" s="41"/>
    </row>
    <row r="51" spans="2:9" ht="15.75">
      <c r="B51" s="663"/>
      <c r="C51" s="669" t="s">
        <v>952</v>
      </c>
      <c r="D51" s="669"/>
      <c r="E51" s="669"/>
      <c r="F51" s="669"/>
      <c r="G51" s="543"/>
      <c r="H51" s="44"/>
      <c r="I51" s="41"/>
    </row>
    <row r="52" spans="2:9" ht="15.75">
      <c r="B52" s="663"/>
      <c r="C52" s="669" t="s">
        <v>952</v>
      </c>
      <c r="D52" s="669"/>
      <c r="E52" s="669"/>
      <c r="F52" s="669"/>
      <c r="G52" s="543"/>
      <c r="H52" s="44"/>
      <c r="I52" s="41"/>
    </row>
    <row r="53" spans="2:9" ht="15.75">
      <c r="B53" s="663"/>
      <c r="C53" s="669" t="s">
        <v>952</v>
      </c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5">
      <selection activeCell="I95" sqref="I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497</v>
      </c>
      <c r="D23" s="434"/>
      <c r="E23" s="433">
        <f t="shared" si="0"/>
        <v>497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2493</v>
      </c>
      <c r="D26" s="353">
        <f>SUM(D27:D29)</f>
        <v>2493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2493</v>
      </c>
      <c r="D27" s="359">
        <v>2493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33526</v>
      </c>
      <c r="D30" s="359">
        <v>33526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36246</v>
      </c>
      <c r="D40" s="353">
        <f>SUM(D41:D44)</f>
        <v>36246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36246</v>
      </c>
      <c r="D44" s="359">
        <v>36246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72265</v>
      </c>
      <c r="D45" s="429">
        <f>D26+D30+D31+D33+D32+D34+D35+D40</f>
        <v>72265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72762</v>
      </c>
      <c r="D46" s="435">
        <f>D45+D23+D21+D11</f>
        <v>72265</v>
      </c>
      <c r="E46" s="436">
        <f>E45+E23+E21+E11</f>
        <v>497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54560</v>
      </c>
      <c r="D58" s="129">
        <f>D59+D61</f>
        <v>0</v>
      </c>
      <c r="E58" s="127">
        <f t="shared" si="1"/>
        <v>54560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54560</v>
      </c>
      <c r="D59" s="188"/>
      <c r="E59" s="127">
        <f t="shared" si="1"/>
        <v>54560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4775</v>
      </c>
      <c r="D66" s="188"/>
      <c r="E66" s="127">
        <f t="shared" si="1"/>
        <v>4775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59335</v>
      </c>
      <c r="D68" s="426">
        <f>D54+D58+D63+D64+D65+D66</f>
        <v>0</v>
      </c>
      <c r="E68" s="427">
        <f t="shared" si="1"/>
        <v>59335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889</v>
      </c>
      <c r="D70" s="188"/>
      <c r="E70" s="127">
        <f t="shared" si="1"/>
        <v>889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0</v>
      </c>
      <c r="D74" s="188">
        <v>0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12878</v>
      </c>
      <c r="D77" s="129">
        <f>D78+D80</f>
        <v>12878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12878</v>
      </c>
      <c r="D78" s="188">
        <v>12878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3787</v>
      </c>
      <c r="D87" s="125">
        <f>SUM(D88:D92)+D96</f>
        <v>3251</v>
      </c>
      <c r="E87" s="125">
        <f>SUM(E88:E92)+E96</f>
        <v>536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3757</v>
      </c>
      <c r="D89" s="188">
        <v>3221</v>
      </c>
      <c r="E89" s="127">
        <f t="shared" si="1"/>
        <v>536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</v>
      </c>
      <c r="D91" s="188">
        <v>16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14</v>
      </c>
      <c r="D96" s="188">
        <v>14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2243</v>
      </c>
      <c r="D97" s="188">
        <v>2243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18908</v>
      </c>
      <c r="D98" s="424">
        <f>D87+D82+D77+D73+D97</f>
        <v>18372</v>
      </c>
      <c r="E98" s="424">
        <f>E87+E82+E77+E73+E97</f>
        <v>536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79132</v>
      </c>
      <c r="D99" s="418">
        <f>D98+D70+D68</f>
        <v>18372</v>
      </c>
      <c r="E99" s="418">
        <f>E98+E70+E68</f>
        <v>60760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0">
        <f>pdeReportingDate</f>
        <v>44165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Сателит Х АД 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952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 t="s">
        <v>952</v>
      </c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 t="s">
        <v>952</v>
      </c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 t="s">
        <v>952</v>
      </c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668"/>
      <c r="D20" s="440"/>
      <c r="E20" s="440"/>
      <c r="F20" s="440">
        <v>8023</v>
      </c>
      <c r="G20" s="440"/>
      <c r="H20" s="440"/>
      <c r="I20" s="441">
        <f t="shared" si="0"/>
        <v>8023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8023</v>
      </c>
      <c r="G27" s="447">
        <f t="shared" si="2"/>
        <v>0</v>
      </c>
      <c r="H27" s="447">
        <f t="shared" si="2"/>
        <v>0</v>
      </c>
      <c r="I27" s="448">
        <f t="shared" si="0"/>
        <v>8023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0">
        <f>pdeReportingDate</f>
        <v>44165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Сателит Х АД 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9" t="s">
        <v>952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30.09.2020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198740</v>
      </c>
      <c r="D6" s="644">
        <f aca="true" t="shared" si="0" ref="D6:D15">C6-E6</f>
        <v>0</v>
      </c>
      <c r="E6" s="643">
        <f>'1-Баланс'!G95</f>
        <v>198740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119608</v>
      </c>
      <c r="D7" s="644">
        <f t="shared" si="0"/>
        <v>50628</v>
      </c>
      <c r="E7" s="643">
        <f>'1-Баланс'!G18</f>
        <v>68980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3302</v>
      </c>
      <c r="D8" s="644">
        <f t="shared" si="0"/>
        <v>0</v>
      </c>
      <c r="E8" s="643">
        <f>ABS('2-Отчет за доходите'!C44)-ABS('2-Отчет за доходите'!G44)</f>
        <v>3302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2373</v>
      </c>
      <c r="D9" s="644">
        <f t="shared" si="0"/>
        <v>0</v>
      </c>
      <c r="E9" s="643">
        <f>'3-Отчет за паричния поток'!C45</f>
        <v>2373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1446</v>
      </c>
      <c r="D10" s="644">
        <f t="shared" si="0"/>
        <v>0</v>
      </c>
      <c r="E10" s="643">
        <f>'3-Отчет за паричния поток'!C46</f>
        <v>1446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119608</v>
      </c>
      <c r="D11" s="644">
        <f t="shared" si="0"/>
        <v>0</v>
      </c>
      <c r="E11" s="643">
        <f>'4-Отчет за собствения капитал'!L34</f>
        <v>119608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n.georgieva</cp:lastModifiedBy>
  <cp:lastPrinted>2019-04-25T13:42:05Z</cp:lastPrinted>
  <dcterms:created xsi:type="dcterms:W3CDTF">2006-09-16T00:00:00Z</dcterms:created>
  <dcterms:modified xsi:type="dcterms:W3CDTF">2020-11-30T07:56:45Z</dcterms:modified>
  <cp:category/>
  <cp:version/>
  <cp:contentType/>
  <cp:contentStatus/>
</cp:coreProperties>
</file>