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25" yWindow="1545" windowWidth="16275" windowHeight="12780" tabRatio="643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<sst xmlns="http://schemas.openxmlformats.org/spreadsheetml/2006/main" count="1059" uniqueCount="871">
  <si>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</si>
  <si>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</si>
  <si>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</si>
  <si>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</si>
  <si>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</si>
  <si>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</si>
  <si>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</si>
  <si>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</si>
  <si>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</si>
  <si>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</si>
  <si>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</si>
  <si>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</si>
  <si>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</si>
  <si>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</si>
  <si>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</si>
  <si>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</si>
  <si>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</si>
  <si>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</si>
  <si>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</si>
  <si>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</si>
  <si>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</si>
  <si>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</si>
  <si>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</si>
  <si>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</si>
  <si>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</si>
  <si>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</si>
  <si>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</si>
  <si>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</si>
  <si>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</si>
  <si>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</si>
  <si>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</si>
  <si>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</si>
  <si>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</si>
  <si>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</si>
  <si>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</si>
  <si>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</si>
  <si>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</si>
  <si>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</si>
  <si>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</si>
  <si>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</si>
  <si>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</si>
  <si>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</si>
  <si>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</si>
  <si>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</si>
  <si>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</si>
  <si>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</si>
  <si>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</si>
  <si>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</si>
  <si>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</si>
  <si>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</si>
  <si>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</si>
  <si>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</si>
  <si>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</si>
  <si>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</si>
  <si>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</si>
  <si>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</si>
  <si>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</si>
  <si>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</si>
  <si>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</si>
  <si>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</si>
  <si>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</si>
  <si>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</si>
  <si>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</si>
  <si>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</si>
  <si>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</si>
  <si>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</si>
  <si>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</si>
  <si>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</si>
  <si>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</si>
  <si>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</si>
  <si>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</si>
  <si>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</si>
  <si>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</si>
  <si>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</si>
  <si>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</si>
  <si>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</si>
  <si>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</si>
  <si>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</si>
  <si>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</si>
  <si>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</si>
  <si>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</si>
  <si>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</si>
  <si>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</si>
  <si>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</si>
  <si>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</si>
  <si>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</si>
  <si>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</si>
  <si>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</si>
  <si>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</si>
  <si>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</si>
  <si>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</si>
  <si>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</si>
  <si>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</si>
  <si>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</si>
  <si>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</si>
  <si>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</si>
  <si>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</si>
  <si>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</si>
  <si>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</si>
  <si>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</si>
  <si>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</si>
  <si>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</si>
  <si>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</si>
  <si>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</si>
  <si>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</si>
  <si>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</si>
  <si>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</si>
  <si>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</si>
  <si>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</si>
  <si>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</si>
  <si>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</si>
  <si>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</si>
  <si>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</si>
  <si>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</si>
  <si>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</si>
  <si>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</si>
  <si>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</si>
  <si>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</si>
  <si>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</si>
  <si>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</si>
  <si>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</si>
  <si>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</si>
  <si>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</si>
  <si>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</si>
  <si>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</si>
  <si>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</si>
  <si>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</si>
  <si>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</si>
  <si>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</si>
  <si>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</si>
  <si>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</si>
  <si>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</si>
  <si>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</si>
  <si>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</si>
  <si>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</si>
  <si>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</si>
  <si>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</si>
  <si>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</si>
  <si>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</si>
  <si>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</si>
  <si>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</si>
  <si>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</si>
  <si>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</si>
  <si>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</si>
  <si>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</si>
  <si>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</si>
  <si>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</si>
  <si>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</si>
  <si>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</si>
  <si>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</si>
  <si>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</si>
  <si>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</si>
  <si>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</si>
  <si>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</si>
  <si>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</si>
  <si>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</si>
  <si>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</si>
  <si>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</si>
  <si>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</si>
  <si>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</si>
  <si>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</si>
  <si>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</si>
  <si>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</si>
  <si>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</si>
  <si>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</si>
  <si>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</si>
  <si>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</si>
  <si>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</si>
  <si>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</si>
  <si>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</si>
  <si>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</si>
  <si>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</si>
  <si>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</si>
  <si>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</si>
  <si>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</si>
  <si>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</si>
  <si>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</si>
  <si>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</si>
  <si>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</si>
  <si>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</si>
  <si>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</si>
  <si>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</si>
  <si>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</si>
  <si>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</si>
  <si>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</si>
  <si>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</si>
  <si>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</si>
  <si>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</si>
  <si>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</si>
  <si>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</si>
  <si>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</si>
  <si>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</si>
  <si>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</si>
  <si>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</si>
  <si>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</si>
  <si>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</si>
  <si>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</si>
  <si>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</si>
  <si>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</si>
  <si>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</si>
  <si>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</si>
  <si>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</si>
  <si>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</si>
  <si>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</si>
  <si>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</si>
  <si>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</si>
  <si>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</si>
  <si>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</si>
  <si>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</si>
  <si>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</si>
  <si>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</si>
  <si>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</si>
  <si>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</si>
  <si>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</si>
  <si>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</si>
  <si>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</si>
  <si>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</si>
  <si>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</si>
  <si>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</si>
  <si>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</si>
  <si>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</si>
  <si>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</si>
  <si>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</si>
  <si>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</si>
  <si>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</si>
  <si>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</si>
  <si>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</si>
  <si>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</si>
  <si>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</si>
  <si>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</si>
  <si>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</si>
  <si>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</si>
  <si>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</si>
  <si>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</si>
  <si>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</si>
  <si>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</si>
  <si>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</si>
  <si>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</si>
  <si>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</si>
  <si>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</si>
  <si>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</si>
  <si>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</si>
  <si>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</si>
  <si>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</si>
  <si>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</si>
  <si>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</si>
  <si>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</si>
  <si>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</si>
  <si>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</si>
  <si>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</si>
  <si>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</si>
  <si>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</si>
  <si>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</si>
  <si>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</si>
  <si>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</si>
  <si>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</si>
  <si>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</si>
  <si>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</si>
  <si>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</si>
  <si>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</si>
  <si>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</si>
  <si>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</si>
  <si>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</si>
  <si>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</si>
  <si>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</si>
  <si>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</si>
  <si>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</si>
  <si>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</si>
  <si>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</si>
  <si>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</si>
  <si>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</si>
  <si>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</si>
  <si>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</si>
  <si>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</si>
  <si>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</si>
  <si>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</si>
  <si>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</si>
  <si>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</si>
  <si>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</si>
  <si>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</si>
  <si>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</si>
  <si>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</si>
  <si>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</si>
  <si>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</si>
  <si>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</si>
  <si>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</si>
  <si>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</si>
  <si>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</si>
  <si>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</si>
  <si>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</si>
  <si>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</si>
  <si>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</si>
  <si>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</si>
  <si>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</si>
  <si>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</si>
  <si>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</si>
  <si>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</si>
  <si>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</si>
  <si>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</si>
  <si>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</si>
  <si>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</si>
  <si>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</si>
  <si>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</si>
  <si>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</si>
  <si>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</si>
  <si>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</si>
  <si>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</si>
  <si>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</si>
  <si>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</si>
  <si>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</si>
  <si>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</si>
  <si>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</si>
  <si>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</si>
  <si>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</si>
  <si>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</si>
  <si>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</si>
  <si>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</si>
  <si>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</si>
  <si>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</si>
  <si>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</si>
  <si>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</si>
  <si>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</si>
  <si>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</si>
  <si>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</si>
  <si>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</si>
  <si>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</si>
  <si>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</si>
  <si>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</si>
  <si>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</si>
  <si>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</si>
  <si>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</si>
  <si>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</si>
  <si>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</si>
  <si>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</si>
  <si>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</si>
  <si>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</si>
  <si>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</si>
  <si>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</si>
  <si>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</si>
  <si>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</si>
  <si>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</si>
  <si>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</si>
  <si>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</si>
  <si>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</si>
  <si>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</si>
  <si>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</si>
  <si>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</si>
  <si>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</si>
  <si>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</si>
  <si>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</si>
  <si>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</si>
  <si>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</si>
  <si>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</si>
  <si>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</si>
  <si>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</si>
  <si>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</si>
  <si>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</si>
  <si>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</si>
  <si>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</si>
  <si>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</si>
  <si>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</si>
  <si>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</si>
  <si>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</si>
  <si>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</si>
  <si>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</si>
  <si>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</si>
  <si>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</si>
  <si>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</si>
  <si>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</si>
  <si>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</si>
  <si>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</si>
  <si>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</si>
  <si>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</si>
  <si>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</si>
  <si>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</si>
  <si>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</si>
  <si>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</si>
  <si>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</si>
  <si>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</si>
  <si>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</si>
  <si>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</si>
  <si>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</si>
  <si>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</si>
  <si>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</si>
  <si>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</si>
  <si>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</si>
  <si>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</si>
  <si>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</si>
  <si>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</si>
  <si>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</si>
  <si>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</si>
  <si>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</si>
  <si>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</si>
  <si>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</si>
  <si>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</si>
  <si>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</si>
  <si>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</si>
  <si>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</si>
  <si>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</si>
  <si>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</si>
  <si>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</si>
  <si>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</si>
  <si>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</si>
  <si>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</si>
  <si>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</si>
  <si>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</si>
  <si>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</si>
  <si>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</si>
  <si>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</si>
  <si>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</si>
  <si>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</si>
  <si>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</si>
  <si>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</si>
  <si>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</si>
  <si>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</si>
  <si>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</si>
  <si>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</si>
  <si>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</si>
  <si>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</si>
  <si>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</si>
  <si>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</si>
  <si>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</si>
  <si>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</si>
  <si>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</si>
  <si>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</si>
  <si>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</si>
  <si>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</si>
  <si>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</si>
  <si>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</si>
  <si>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</si>
  <si>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</si>
  <si>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</si>
  <si>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</si>
  <si>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</si>
  <si>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</si>
  <si>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</si>
  <si>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</si>
  <si>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</si>
  <si>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</si>
  <si>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</si>
  <si>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</si>
  <si>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</si>
  <si>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</si>
  <si>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</si>
  <si>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</si>
  <si>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</si>
  <si>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</si>
  <si>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</si>
  <si>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</si>
  <si>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</si>
  <si>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</si>
  <si>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</si>
  <si>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</si>
  <si>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</si>
  <si>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</si>
  <si>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</si>
  <si>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</si>
  <si>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</si>
  <si>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</si>
  <si>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</si>
  <si>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</si>
  <si>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</si>
  <si>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</si>
  <si>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</si>
  <si>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</si>
  <si>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</si>
  <si>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</si>
  <si>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</si>
  <si>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</si>
  <si>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</si>
  <si>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</si>
  <si>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</si>
  <si>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</si>
  <si>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</si>
  <si>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</si>
  <si>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</si>
  <si>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</si>
  <si>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</si>
  <si>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</si>
  <si>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</si>
  <si>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</si>
  <si>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</si>
  <si>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</si>
  <si>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</si>
  <si>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</si>
  <si>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</si>
  <si>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</si>
  <si>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</si>
  <si>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</si>
  <si>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</si>
  <si>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</si>
  <si>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</si>
  <si>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</si>
  <si>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</si>
  <si>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</si>
  <si>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</si>
  <si>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</si>
  <si>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</si>
  <si>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</si>
  <si>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</si>
  <si>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</si>
  <si>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</si>
  <si>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</si>
  <si>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</si>
  <si>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</si>
  <si>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</si>
  <si>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</si>
  <si>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</si>
  <si>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</si>
  <si>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</si>
  <si>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</si>
  <si>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</si>
  <si>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</si>
  <si>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</si>
  <si>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</si>
  <si>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</si>
  <si>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</si>
  <si>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</si>
  <si>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</si>
  <si>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</si>
  <si>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</si>
  <si>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</si>
  <si>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</si>
  <si>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</si>
  <si>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</si>
  <si>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</si>
  <si>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</si>
  <si>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</si>
  <si>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</si>
  <si>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</si>
  <si>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</si>
  <si>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</si>
  <si>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</si>
  <si>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</si>
  <si>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</si>
  <si>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</si>
  <si>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</si>
  <si>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</si>
  <si>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</si>
  <si>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</si>
  <si>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</si>
  <si>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</si>
  <si>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</si>
  <si>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</si>
  <si>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</si>
  <si>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</si>
  <si>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</si>
  <si>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</si>
  <si>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</si>
  <si>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</si>
  <si>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</si>
  <si>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</si>
  <si>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</si>
  <si>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</si>
  <si>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</si>
  <si>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</si>
  <si>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</si>
  <si>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</si>
  <si>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</si>
  <si>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</si>
  <si>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</si>
  <si>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</si>
  <si>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</si>
  <si>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</si>
  <si>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</si>
  <si>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</si>
  <si>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</si>
  <si>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</si>
  <si>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</si>
  <si>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</si>
  <si>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</si>
  <si>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</si>
  <si>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</si>
  <si>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</si>
  <si>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</si>
  <si>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</si>
  <si>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</si>
  <si>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</si>
  <si>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</si>
  <si>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</si>
  <si>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</si>
  <si>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</si>
  <si>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</si>
  <si>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</si>
  <si>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</si>
  <si>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</si>
  <si>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</si>
  <si>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</si>
  <si>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</si>
  <si>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</si>
  <si>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</si>
  <si>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</si>
  <si>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</si>
  <si>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</si>
  <si>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</si>
  <si>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</si>
  <si>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</si>
  <si>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</si>
  <si>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</si>
  <si>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</si>
  <si>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</si>
  <si>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</si>
  <si>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</si>
  <si>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</si>
  <si>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</si>
  <si>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</si>
  <si>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</si>
  <si>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</si>
  <si>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</si>
  <si>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</si>
  <si>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</si>
  <si>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</si>
  <si>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</si>
  <si>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</si>
  <si>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</si>
  <si>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</si>
  <si>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</si>
  <si>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</si>
  <si>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</si>
  <si>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</si>
  <si>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</si>
  <si>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</si>
  <si>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</si>
  <si>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</si>
  <si>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</si>
  <si>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</si>
  <si>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</si>
  <si>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</si>
  <si>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</si>
  <si>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</si>
  <si>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</si>
  <si>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</si>
  <si>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</si>
  <si>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</si>
  <si>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</si>
  <si>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</si>
  <si>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</si>
  <si>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</si>
  <si>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</si>
  <si>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</si>
  <si>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</si>
  <si>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</si>
  <si>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</si>
  <si>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</si>
  <si>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</si>
  <si>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</si>
  <si>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</si>
  <si>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</si>
  <si>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</si>
  <si>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</si>
  <si>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</si>
  <si>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</si>
  <si>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</si>
  <si>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</si>
  <si>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</si>
  <si>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</si>
  <si>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</si>
  <si>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</si>
  <si>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</si>
  <si>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</si>
  <si>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</si>
  <si>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</si>
  <si>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</si>
  <si>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</si>
  <si>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</si>
  <si>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</si>
  <si>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</si>
  <si>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</si>
  <si>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</si>
  <si>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</si>
  <si>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</si>
  <si>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</si>
  <si>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</si>
  <si>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</si>
  <si>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</si>
  <si>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</si>
  <si>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</si>
  <si>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</si>
  <si>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</si>
  <si>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</si>
  <si>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</si>
  <si>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</si>
  <si>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</si>
  <si>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</si>
  <si>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</si>
  <si>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</si>
  <si>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</si>
  <si>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</si>
  <si>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</si>
  <si>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</si>
  <si>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</si>
  <si>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</si>
  <si>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</si>
  <si>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</si>
  <si>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</si>
  <si>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</si>
  <si>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</si>
  <si>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</si>
  <si>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</si>
  <si>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</si>
  <si>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</si>
  <si>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</si>
  <si>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</si>
  <si>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</si>
  <si>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</si>
  <si>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</si>
  <si>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</si>
  <si>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</si>
  <si>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</si>
  <si>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</si>
  <si>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</si>
  <si>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</si>
  <si>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</si>
  <si>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</si>
  <si>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</si>
  <si>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</si>
  <si>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</si>
  <si>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</si>
  <si>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</si>
  <si>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</si>
  <si>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</si>
  <si>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</si>
  <si>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</si>
  <si>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</si>
  <si>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</si>
  <si>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</si>
  <si>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</si>
  <si>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</si>
  <si>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</si>
  <si>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</si>
  <si>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</si>
  <si>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</si>
  <si>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</si>
  <si>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</si>
  <si>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</si>
  <si>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</si>
  <si>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</si>
  <si>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</si>
  <si>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</si>
  <si>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</si>
  <si>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</si>
  <si>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</si>
  <si>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</si>
  <si>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</si>
  <si>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</si>
  <si>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</si>
  <si>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</si>
  <si>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</si>
  <si>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</si>
  <si>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</si>
  <si>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</si>
  <si>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</si>
  <si>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</si>
  <si>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</si>
  <si>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</si>
  <si>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</si>
  <si>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</si>
  <si>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</si>
  <si>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</si>
  <si>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</si>
  <si>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</si>
  <si>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</si>
  <si>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</si>
  <si>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</si>
  <si>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</si>
  <si>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</si>
  <si>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</si>
  <si>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</si>
  <si>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</si>
  <si>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</si>
  <si>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</si>
  <si>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</si>
  <si>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</si>
  <si>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</si>
  <si>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</si>
  <si>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</si>
  <si>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</si>
  <si>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</si>
  <si>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</si>
  <si>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</si>
  <si>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</si>
  <si>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</si>
  <si>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</si>
  <si>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</si>
  <si>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</si>
  <si>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</si>
  <si>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</si>
  <si>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</si>
  <si>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</si>
  <si>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</si>
  <si>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</si>
  <si>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</si>
  <si>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</si>
  <si>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</si>
  <si>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</si>
  <si>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</si>
  <si>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</si>
  <si>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</si>
  <si>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</si>
  <si>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</si>
  <si>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</si>
  <si>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</si>
  <si>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</si>
  <si>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</si>
  <si>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</si>
  <si>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</si>
  <si>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</si>
  <si>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</si>
  <si>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</si>
  <si>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</si>
  <si>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</si>
  <si>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</si>
  <si>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</si>
  <si>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</si>
  <si>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</si>
  <si>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</si>
  <si>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</si>
  <si>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</si>
  <si>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</si>
  <si>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</si>
  <si>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</si>
  <si>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</si>
  <si>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</si>
  <si>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</si>
  <si>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</si>
  <si>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</si>
  <si>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</si>
  <si>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</si>
  <si>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</si>
  <si>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</si>
  <si>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</si>
  <si>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</si>
  <si>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</si>
  <si>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</si>
  <si>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</si>
  <si>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</si>
  <si>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</si>
  <si>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</si>
  <si>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</si>
  <si>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</si>
  <si>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</si>
  <si>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</si>
  <si>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</si>
  <si>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</si>
  <si>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</si>
  <si>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</si>
  <si>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</si>
  <si>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</si>
  <si>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</si>
  <si>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</si>
  <si>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</si>
  <si>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</si>
  <si>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</si>
  <si>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</si>
  <si>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</si>
  <si>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</si>
  <si>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</si>
  <si>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</si>
  <si>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</si>
  <si>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 xml:space="preserve"> Ръководител: </t>
  </si>
  <si>
    <t>Съставител: Гергана Костадинова</t>
  </si>
  <si>
    <t>Ръководител: Гергана Костадинова</t>
  </si>
  <si>
    <t>Гергана Костадинова</t>
  </si>
  <si>
    <t xml:space="preserve">                                    Съставител: Гергана Костадинова</t>
  </si>
  <si>
    <t>ЕЛАНА АГРОКРЕДИТ АД</t>
  </si>
  <si>
    <t>към 31.12.2014г.</t>
  </si>
  <si>
    <t>Дата на съставяне: 21.01.2015 г.</t>
  </si>
  <si>
    <t>21.01.2015 г.</t>
  </si>
  <si>
    <t xml:space="preserve">Дата на съставяне:      21.01.2015 г.                                 </t>
  </si>
  <si>
    <t xml:space="preserve">Дата  на съставяне: 21.01.2015 г.                                                                                                                     </t>
  </si>
  <si>
    <t xml:space="preserve">Дата на съставяне: 21.01.2015 г.                    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</si>
</sst>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lv.&quot;;\-#,##0\ &quot;lv.&quot;"/>
    <numFmt numFmtId="165" formatCode="#,##0\ &quot;lv.&quot;;[Red]\-#,##0\ &quot;lv.&quot;"/>
    <numFmt numFmtId="166" formatCode="#,##0.00\ &quot;lv.&quot;;\-#,##0.00\ &quot;lv.&quot;"/>
    <numFmt numFmtId="167" formatCode="#,##0.00\ &quot;lv.&quot;;[Red]\-#,##0.00\ &quot;lv.&quot;"/>
    <numFmt numFmtId="168" formatCode="_-* #,##0\ &quot;lv.&quot;_-;\-* #,##0\ &quot;lv.&quot;_-;_-* &quot;-&quot;\ &quot;lv.&quot;_-;_-@_-"/>
    <numFmt numFmtId="169" formatCode="_-* #,##0\ _l_v_._-;\-* #,##0\ _l_v_._-;_-* &quot;-&quot;\ _l_v_._-;_-@_-"/>
    <numFmt numFmtId="170" formatCode="_-* #,##0.00\ &quot;lv.&quot;_-;\-* #,##0.00\ &quot;lv.&quot;_-;_-* &quot;-&quot;??\ &quot;lv.&quot;_-;_-@_-"/>
    <numFmt numFmtId="171" formatCode="_-* #,##0.00\ _l_v_._-;\-* #,##0.00\ _l_v_._-;_-* &quot;-&quot;??\ _l_v_._-;_-@_-"/>
    <numFmt numFmtId="172" formatCode="#,##0\ &quot;lv&quot;;\-#,##0\ &quot;lv&quot;"/>
    <numFmt numFmtId="173" formatCode="#,##0\ &quot;lv&quot;;[Red]\-#,##0\ &quot;lv&quot;"/>
    <numFmt numFmtId="174" formatCode="#,##0.00\ &quot;lv&quot;;\-#,##0.00\ &quot;lv&quot;"/>
    <numFmt numFmtId="175" formatCode="#,##0.00\ &quot;lv&quot;;[Red]\-#,##0.00\ &quot;lv&quot;"/>
    <numFmt numFmtId="176" formatCode="_-* #,##0\ &quot;lv&quot;_-;\-* #,##0\ &quot;lv&quot;_-;_-* &quot;-&quot;\ &quot;lv&quot;_-;_-@_-"/>
    <numFmt numFmtId="177" formatCode="_-* #,##0\ _l_v_-;\-* #,##0\ _l_v_-;_-* &quot;-&quot;\ _l_v_-;_-@_-"/>
    <numFmt numFmtId="178" formatCode="_-* #,##0.00\ &quot;lv&quot;_-;\-* #,##0.00\ &quot;lv&quot;_-;_-* &quot;-&quot;??\ &quot;lv&quot;_-;_-@_-"/>
    <numFmt numFmtId="179" formatCode="_-* #,##0.00\ _l_v_-;\-* #,##0.00\ _l_v_-;_-* &quot;-&quot;??\ _l_v_-;_-@_-"/>
    <numFmt numFmtId="180" formatCode="_-* #,##0.00\ &quot;лв&quot;_-;\-* #,##0.00\ &quot;лв&quot;_-;_-* &quot;-&quot;??\ &quot;лв&quot;_-;_-@_-"/>
    <numFmt numFmtId="181" formatCode="d/m/yyyy&quot; &quot;&quot;г.&quot;;@"/>
    <numFmt numFmtId="182" formatCode="dd/mm/yyyy&quot; &quot;&quot;г.&quot;;@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80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2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21" fillId="0" borderId="10" xfId="58" applyFont="1" applyBorder="1" applyAlignment="1">
      <alignment horizontal="left" vertical="center" wrapText="1"/>
      <protection/>
    </xf>
    <xf numFmtId="2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1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2" fontId="9" fillId="0" borderId="32" xfId="61" applyNumberFormat="1" applyFont="1" applyBorder="1" applyAlignment="1" applyProtection="1">
      <alignment horizontal="left" vertical="top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2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2" fontId="9" fillId="0" borderId="0" xfId="59" applyNumberFormat="1" applyFont="1" applyBorder="1" applyAlignment="1" applyProtection="1">
      <alignment horizontal="center" vertical="justify" wrapText="1"/>
      <protection/>
    </xf>
    <xf numFmtId="182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2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2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10">
      <selection activeCell="M14" sqref="M1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864</v>
      </c>
      <c r="F3" s="217" t="s">
        <v>2</v>
      </c>
      <c r="G3" s="172"/>
      <c r="H3" s="461">
        <v>175308436</v>
      </c>
    </row>
    <row r="4" spans="1:8" ht="15">
      <c r="A4" s="577" t="s">
        <v>3</v>
      </c>
      <c r="B4" s="583"/>
      <c r="C4" s="583"/>
      <c r="D4" s="583"/>
      <c r="E4" s="504" t="s">
        <v>858</v>
      </c>
      <c r="F4" s="579" t="s">
        <v>4</v>
      </c>
      <c r="G4" s="580"/>
      <c r="H4" s="461" t="s">
        <v>159</v>
      </c>
    </row>
    <row r="5" spans="1:8" ht="15">
      <c r="A5" s="577" t="s">
        <v>5</v>
      </c>
      <c r="B5" s="578"/>
      <c r="C5" s="578"/>
      <c r="D5" s="578"/>
      <c r="E5" s="505" t="s">
        <v>865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5115</v>
      </c>
      <c r="H11" s="152">
        <v>5115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5115</v>
      </c>
      <c r="H12" s="153">
        <v>5115</v>
      </c>
    </row>
    <row r="13" spans="1:8" ht="15">
      <c r="A13" s="235" t="s">
        <v>28</v>
      </c>
      <c r="B13" s="241" t="s">
        <v>29</v>
      </c>
      <c r="C13" s="151">
        <v>1</v>
      </c>
      <c r="D13" s="151">
        <v>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5115</v>
      </c>
      <c r="H17" s="154">
        <f>H11+H14+H15+H16</f>
        <v>5115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</v>
      </c>
      <c r="D19" s="155">
        <f>SUM(D11:D18)</f>
        <v>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-47</v>
      </c>
      <c r="H20" s="158">
        <v>-47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</v>
      </c>
      <c r="H21" s="156">
        <f>SUM(H22:H24)</f>
        <v>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4</v>
      </c>
      <c r="H22" s="152">
        <v>4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4</v>
      </c>
      <c r="D24" s="151">
        <v>6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-43</v>
      </c>
      <c r="H25" s="154">
        <f>H19+H20+H21</f>
        <v>-43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>
        <v>3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4</v>
      </c>
      <c r="D27" s="155">
        <f>SUM(D23:D26)</f>
        <v>9</v>
      </c>
      <c r="E27" s="253" t="s">
        <v>83</v>
      </c>
      <c r="F27" s="242" t="s">
        <v>84</v>
      </c>
      <c r="G27" s="154">
        <f>SUM(G28:G30)</f>
        <v>13</v>
      </c>
      <c r="H27" s="154">
        <f>SUM(H28:H30)</f>
        <v>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13</v>
      </c>
      <c r="H28" s="152">
        <v>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340</v>
      </c>
      <c r="H31" s="152">
        <v>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353</v>
      </c>
      <c r="H33" s="154">
        <f>H27+H31+H32</f>
        <v>13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5425</v>
      </c>
      <c r="H36" s="154">
        <f>H25+H17+H33</f>
        <v>5085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3961</v>
      </c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>
        <v>8625</v>
      </c>
      <c r="D49" s="151">
        <v>1097</v>
      </c>
      <c r="E49" s="251" t="s">
        <v>51</v>
      </c>
      <c r="F49" s="245" t="s">
        <v>153</v>
      </c>
      <c r="G49" s="154">
        <f>SUM(G43:G48)</f>
        <v>3961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8625</v>
      </c>
      <c r="D51" s="155">
        <f>SUM(D47:D50)</f>
        <v>1097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8630</v>
      </c>
      <c r="D55" s="155">
        <f>D19+D20+D21+D27+D32+D45+D51+D53+D54</f>
        <v>1107</v>
      </c>
      <c r="E55" s="237" t="s">
        <v>172</v>
      </c>
      <c r="F55" s="261" t="s">
        <v>173</v>
      </c>
      <c r="G55" s="154">
        <f>G49+G51+G52+G53+G54</f>
        <v>3961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1696</v>
      </c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168</v>
      </c>
      <c r="H61" s="154">
        <f>SUM(H62:H68)</f>
        <v>22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53</v>
      </c>
      <c r="H64" s="152">
        <v>11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96</v>
      </c>
      <c r="H65" s="152">
        <v>9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</v>
      </c>
      <c r="H66" s="152">
        <v>1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16</v>
      </c>
      <c r="H68" s="152">
        <v>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6</v>
      </c>
      <c r="H69" s="152">
        <v>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1870</v>
      </c>
      <c r="H71" s="161">
        <f>H59+H60+H61+H69+H70</f>
        <v>24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1229</v>
      </c>
      <c r="D74" s="151">
        <v>306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1229</v>
      </c>
      <c r="D75" s="155">
        <f>SUM(D67:D74)</f>
        <v>306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1870</v>
      </c>
      <c r="H79" s="162">
        <f>H71+H74+H75+H76</f>
        <v>24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</v>
      </c>
      <c r="D87" s="151">
        <v>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1395</v>
      </c>
      <c r="D88" s="151">
        <v>3692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1397</v>
      </c>
      <c r="D91" s="155">
        <f>SUM(D87:D90)</f>
        <v>3696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2626</v>
      </c>
      <c r="D93" s="155">
        <f>D64+D75+D84+D91+D92</f>
        <v>4002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11256</v>
      </c>
      <c r="D94" s="164">
        <f>D93+D55</f>
        <v>5109</v>
      </c>
      <c r="E94" s="449" t="s">
        <v>270</v>
      </c>
      <c r="F94" s="289" t="s">
        <v>271</v>
      </c>
      <c r="G94" s="165">
        <f>G36+G39+G55+G79</f>
        <v>11256</v>
      </c>
      <c r="H94" s="165">
        <f>H36+H39+H55+H79</f>
        <v>5109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866</v>
      </c>
      <c r="B98" s="432"/>
      <c r="C98" s="581" t="s">
        <v>860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861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4">
      <selection activeCell="C41" sqref="C4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ЕЛАНА АГРОКРЕДИТ АД</v>
      </c>
      <c r="C2" s="585"/>
      <c r="D2" s="585"/>
      <c r="E2" s="585"/>
      <c r="F2" s="587" t="s">
        <v>2</v>
      </c>
      <c r="G2" s="587"/>
      <c r="H2" s="526">
        <f>'справка №1-БАЛАНС'!H3</f>
        <v>175308436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към 31.12.2014г.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</v>
      </c>
      <c r="D9" s="46">
        <v>4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160</v>
      </c>
      <c r="D10" s="46">
        <v>28</v>
      </c>
      <c r="E10" s="298" t="s">
        <v>288</v>
      </c>
      <c r="F10" s="549" t="s">
        <v>289</v>
      </c>
      <c r="G10" s="550">
        <v>284</v>
      </c>
      <c r="H10" s="550"/>
    </row>
    <row r="11" spans="1:8" ht="12">
      <c r="A11" s="298" t="s">
        <v>290</v>
      </c>
      <c r="B11" s="299" t="s">
        <v>291</v>
      </c>
      <c r="C11" s="46">
        <v>2</v>
      </c>
      <c r="D11" s="46"/>
      <c r="E11" s="300" t="s">
        <v>292</v>
      </c>
      <c r="F11" s="549" t="s">
        <v>293</v>
      </c>
      <c r="G11" s="550">
        <v>87</v>
      </c>
      <c r="H11" s="550">
        <v>11</v>
      </c>
    </row>
    <row r="12" spans="1:8" ht="12">
      <c r="A12" s="298" t="s">
        <v>294</v>
      </c>
      <c r="B12" s="299" t="s">
        <v>295</v>
      </c>
      <c r="C12" s="46">
        <v>31</v>
      </c>
      <c r="D12" s="46">
        <v>1</v>
      </c>
      <c r="E12" s="300" t="s">
        <v>78</v>
      </c>
      <c r="F12" s="549" t="s">
        <v>296</v>
      </c>
      <c r="G12" s="550">
        <v>67</v>
      </c>
      <c r="H12" s="550"/>
    </row>
    <row r="13" spans="1:18" ht="12">
      <c r="A13" s="298" t="s">
        <v>297</v>
      </c>
      <c r="B13" s="299" t="s">
        <v>298</v>
      </c>
      <c r="C13" s="46">
        <v>1</v>
      </c>
      <c r="D13" s="46"/>
      <c r="E13" s="301" t="s">
        <v>51</v>
      </c>
      <c r="F13" s="551" t="s">
        <v>299</v>
      </c>
      <c r="G13" s="548">
        <f>SUM(G9:G12)</f>
        <v>438</v>
      </c>
      <c r="H13" s="548">
        <f>SUM(H9:H12)</f>
        <v>11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240</v>
      </c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26</v>
      </c>
      <c r="D16" s="47">
        <v>1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462</v>
      </c>
      <c r="D19" s="49">
        <f>SUM(D9:D15)+D16</f>
        <v>34</v>
      </c>
      <c r="E19" s="304" t="s">
        <v>316</v>
      </c>
      <c r="F19" s="552" t="s">
        <v>317</v>
      </c>
      <c r="G19" s="550">
        <v>517</v>
      </c>
      <c r="H19" s="550">
        <v>33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104</v>
      </c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3</v>
      </c>
      <c r="D24" s="46"/>
      <c r="E24" s="301" t="s">
        <v>103</v>
      </c>
      <c r="F24" s="554" t="s">
        <v>333</v>
      </c>
      <c r="G24" s="548">
        <f>SUM(G19:G23)</f>
        <v>517</v>
      </c>
      <c r="H24" s="548">
        <f>SUM(H19:H23)</f>
        <v>33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8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115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577</v>
      </c>
      <c r="D28" s="50">
        <f>D26+D19</f>
        <v>35</v>
      </c>
      <c r="E28" s="127" t="s">
        <v>338</v>
      </c>
      <c r="F28" s="554" t="s">
        <v>339</v>
      </c>
      <c r="G28" s="548">
        <f>G13+G15+G24</f>
        <v>955</v>
      </c>
      <c r="H28" s="548">
        <f>H13+H15+H24</f>
        <v>44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378</v>
      </c>
      <c r="D30" s="50">
        <f>IF((H28-D28)&gt;0,H28-D28,0)</f>
        <v>9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577</v>
      </c>
      <c r="D33" s="49">
        <f>D28-D31+D32</f>
        <v>35</v>
      </c>
      <c r="E33" s="127" t="s">
        <v>352</v>
      </c>
      <c r="F33" s="554" t="s">
        <v>353</v>
      </c>
      <c r="G33" s="53">
        <f>G32-G31+G28</f>
        <v>955</v>
      </c>
      <c r="H33" s="53">
        <f>H32-H31+H28</f>
        <v>44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378</v>
      </c>
      <c r="D34" s="50">
        <f>IF((H33-D33)&gt;0,H33-D33,0)</f>
        <v>9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38</v>
      </c>
      <c r="D35" s="49">
        <f>D36+D37+D38</f>
        <v>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38</v>
      </c>
      <c r="D36" s="46">
        <v>1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340</v>
      </c>
      <c r="D39" s="460">
        <f>+IF((H33-D33-D35)&gt;0,H33-D33-D35,0)</f>
        <v>8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340</v>
      </c>
      <c r="D41" s="52">
        <f>IF(H39=0,IF(D39-D40&gt;0,D39-D40+H40,0),IF(H39-H40&lt;0,H40-H39+D39,0))</f>
        <v>8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955</v>
      </c>
      <c r="D42" s="53">
        <f>D33+D35+D39</f>
        <v>44</v>
      </c>
      <c r="E42" s="128" t="s">
        <v>379</v>
      </c>
      <c r="F42" s="129" t="s">
        <v>380</v>
      </c>
      <c r="G42" s="53">
        <f>G39+G33</f>
        <v>955</v>
      </c>
      <c r="H42" s="53">
        <f>H39+H33</f>
        <v>44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867</v>
      </c>
      <c r="C48" s="427" t="s">
        <v>381</v>
      </c>
      <c r="D48" s="584" t="s">
        <v>862</v>
      </c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4" t="s">
        <v>862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4">
      <selection activeCell="B30" sqref="B3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ЕЛАНА АГРОКРЕДИТ АД</v>
      </c>
      <c r="C4" s="541" t="s">
        <v>2</v>
      </c>
      <c r="D4" s="541">
        <f>'справка №1-БАЛАНС'!H3</f>
        <v>175308436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към 31.12.2014г.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3203</v>
      </c>
      <c r="D10" s="54">
        <v>352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-11671</v>
      </c>
      <c r="D11" s="54">
        <v>-1625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-27</v>
      </c>
      <c r="D13" s="54">
        <v>-1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-24</v>
      </c>
      <c r="D15" s="54">
        <v>-1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489</v>
      </c>
      <c r="D16" s="54">
        <v>15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115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37</v>
      </c>
      <c r="D19" s="54">
        <v>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-7881</v>
      </c>
      <c r="D20" s="55">
        <f>SUM(D10:D19)</f>
        <v>-1258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-10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100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90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>
        <v>4865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5890</v>
      </c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-192</v>
      </c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-113</v>
      </c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-3</v>
      </c>
      <c r="D41" s="54">
        <v>-1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5582</v>
      </c>
      <c r="D42" s="55">
        <f>SUM(D34:D41)</f>
        <v>4864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-2299</v>
      </c>
      <c r="D43" s="55">
        <f>D42+D32+D20</f>
        <v>3696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3696</v>
      </c>
      <c r="D44" s="132"/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1397</v>
      </c>
      <c r="D45" s="55">
        <f>D44+D43</f>
        <v>3696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1397</v>
      </c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860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861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I16" sqref="I1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ЕЛАНА АГРОКРЕДИТ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175308436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към 31.12.2014г.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5115</v>
      </c>
      <c r="D11" s="58">
        <f>'справка №1-БАЛАНС'!H19</f>
        <v>0</v>
      </c>
      <c r="E11" s="58">
        <f>'справка №1-БАЛАНС'!H20</f>
        <v>-47</v>
      </c>
      <c r="F11" s="58">
        <f>'справка №1-БАЛАНС'!H22</f>
        <v>4</v>
      </c>
      <c r="G11" s="58">
        <f>'справка №1-БАЛАНС'!H23</f>
        <v>0</v>
      </c>
      <c r="H11" s="60"/>
      <c r="I11" s="58">
        <f>'справка №1-БАЛАНС'!H28+'справка №1-БАЛАНС'!H31</f>
        <v>13</v>
      </c>
      <c r="J11" s="58">
        <f>'справка №1-БАЛАНС'!H29+'справка №1-БАЛАНС'!H32</f>
        <v>0</v>
      </c>
      <c r="K11" s="60"/>
      <c r="L11" s="344">
        <f>SUM(C11:K11)</f>
        <v>5085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5115</v>
      </c>
      <c r="D15" s="61">
        <f aca="true" t="shared" si="2" ref="D15:M15">D11+D12</f>
        <v>0</v>
      </c>
      <c r="E15" s="61">
        <f t="shared" si="2"/>
        <v>-47</v>
      </c>
      <c r="F15" s="61">
        <f t="shared" si="2"/>
        <v>4</v>
      </c>
      <c r="G15" s="61">
        <f t="shared" si="2"/>
        <v>0</v>
      </c>
      <c r="H15" s="61">
        <f t="shared" si="2"/>
        <v>0</v>
      </c>
      <c r="I15" s="61">
        <f t="shared" si="2"/>
        <v>13</v>
      </c>
      <c r="J15" s="61">
        <f t="shared" si="2"/>
        <v>0</v>
      </c>
      <c r="K15" s="61">
        <f t="shared" si="2"/>
        <v>0</v>
      </c>
      <c r="L15" s="344">
        <f t="shared" si="1"/>
        <v>5085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340</v>
      </c>
      <c r="J16" s="345">
        <f>+'справка №1-БАЛАНС'!G32</f>
        <v>0</v>
      </c>
      <c r="K16" s="60"/>
      <c r="L16" s="344">
        <f t="shared" si="1"/>
        <v>340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5115</v>
      </c>
      <c r="D29" s="59">
        <f aca="true" t="shared" si="6" ref="D29:M29">D17+D20+D21+D24+D28+D27+D15+D16</f>
        <v>0</v>
      </c>
      <c r="E29" s="59">
        <f t="shared" si="6"/>
        <v>-47</v>
      </c>
      <c r="F29" s="59">
        <f t="shared" si="6"/>
        <v>4</v>
      </c>
      <c r="G29" s="59">
        <f t="shared" si="6"/>
        <v>0</v>
      </c>
      <c r="H29" s="59">
        <f t="shared" si="6"/>
        <v>0</v>
      </c>
      <c r="I29" s="59">
        <f t="shared" si="6"/>
        <v>353</v>
      </c>
      <c r="J29" s="59">
        <f t="shared" si="6"/>
        <v>0</v>
      </c>
      <c r="K29" s="59">
        <f t="shared" si="6"/>
        <v>0</v>
      </c>
      <c r="L29" s="344">
        <f t="shared" si="1"/>
        <v>5425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5115</v>
      </c>
      <c r="D32" s="59">
        <f t="shared" si="7"/>
        <v>0</v>
      </c>
      <c r="E32" s="59">
        <f t="shared" si="7"/>
        <v>-47</v>
      </c>
      <c r="F32" s="59">
        <f t="shared" si="7"/>
        <v>4</v>
      </c>
      <c r="G32" s="59">
        <f t="shared" si="7"/>
        <v>0</v>
      </c>
      <c r="H32" s="59">
        <f t="shared" si="7"/>
        <v>0</v>
      </c>
      <c r="I32" s="59">
        <f t="shared" si="7"/>
        <v>353</v>
      </c>
      <c r="J32" s="59">
        <f t="shared" si="7"/>
        <v>0</v>
      </c>
      <c r="K32" s="59">
        <f t="shared" si="7"/>
        <v>0</v>
      </c>
      <c r="L32" s="344">
        <f t="shared" si="1"/>
        <v>5425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381</v>
      </c>
      <c r="E38" s="591"/>
      <c r="F38" s="591" t="s">
        <v>862</v>
      </c>
      <c r="G38" s="591"/>
      <c r="H38" s="591"/>
      <c r="I38" s="591"/>
      <c r="J38" s="15" t="s">
        <v>859</v>
      </c>
      <c r="K38" s="15"/>
      <c r="L38" s="591" t="s">
        <v>862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D24" sqref="D2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383</v>
      </c>
      <c r="B2" s="601"/>
      <c r="C2" s="602" t="str">
        <f>'справка №1-БАЛАНС'!E3</f>
        <v>ЕЛАНА АГРОКРЕДИТ АД</v>
      </c>
      <c r="D2" s="602"/>
      <c r="E2" s="602"/>
      <c r="F2" s="602"/>
      <c r="G2" s="602"/>
      <c r="H2" s="60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175308436</v>
      </c>
      <c r="P2" s="483"/>
      <c r="Q2" s="483"/>
      <c r="R2" s="526"/>
    </row>
    <row r="3" spans="1:18" ht="15">
      <c r="A3" s="600" t="s">
        <v>5</v>
      </c>
      <c r="B3" s="601"/>
      <c r="C3" s="603" t="str">
        <f>'справка №1-БАЛАНС'!E5</f>
        <v>към 31.12.2014г.</v>
      </c>
      <c r="D3" s="603"/>
      <c r="E3" s="603"/>
      <c r="F3" s="485"/>
      <c r="G3" s="485"/>
      <c r="H3" s="485"/>
      <c r="I3" s="485"/>
      <c r="J3" s="485"/>
      <c r="K3" s="485"/>
      <c r="L3" s="485"/>
      <c r="M3" s="608" t="s">
        <v>4</v>
      </c>
      <c r="N3" s="608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9" t="s">
        <v>463</v>
      </c>
      <c r="B5" s="610"/>
      <c r="C5" s="59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6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6" t="s">
        <v>528</v>
      </c>
      <c r="R5" s="606" t="s">
        <v>529</v>
      </c>
    </row>
    <row r="6" spans="1:18" s="100" customFormat="1" ht="48">
      <c r="A6" s="611"/>
      <c r="B6" s="612"/>
      <c r="C6" s="59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7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7"/>
      <c r="R6" s="607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</v>
      </c>
      <c r="E11" s="189"/>
      <c r="F11" s="189"/>
      <c r="G11" s="74">
        <f t="shared" si="2"/>
        <v>1</v>
      </c>
      <c r="H11" s="65"/>
      <c r="I11" s="65"/>
      <c r="J11" s="74">
        <f t="shared" si="3"/>
        <v>1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</v>
      </c>
      <c r="E17" s="194">
        <f>SUM(E9:E16)</f>
        <v>0</v>
      </c>
      <c r="F17" s="194">
        <f>SUM(F9:F16)</f>
        <v>0</v>
      </c>
      <c r="G17" s="74">
        <f t="shared" si="2"/>
        <v>1</v>
      </c>
      <c r="H17" s="75">
        <f>SUM(H9:H16)</f>
        <v>0</v>
      </c>
      <c r="I17" s="75">
        <f>SUM(I9:I16)</f>
        <v>0</v>
      </c>
      <c r="J17" s="74">
        <f t="shared" si="3"/>
        <v>1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6</v>
      </c>
      <c r="E22" s="189"/>
      <c r="F22" s="189"/>
      <c r="G22" s="74">
        <f t="shared" si="2"/>
        <v>6</v>
      </c>
      <c r="H22" s="65"/>
      <c r="I22" s="65"/>
      <c r="J22" s="74">
        <f t="shared" si="3"/>
        <v>6</v>
      </c>
      <c r="K22" s="65"/>
      <c r="L22" s="65">
        <v>2</v>
      </c>
      <c r="M22" s="65"/>
      <c r="N22" s="74">
        <f t="shared" si="4"/>
        <v>2</v>
      </c>
      <c r="O22" s="65"/>
      <c r="P22" s="65"/>
      <c r="Q22" s="74">
        <f t="shared" si="5"/>
        <v>2</v>
      </c>
      <c r="R22" s="74">
        <f t="shared" si="6"/>
        <v>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3</v>
      </c>
      <c r="E24" s="189"/>
      <c r="F24" s="189">
        <v>3</v>
      </c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9</v>
      </c>
      <c r="E25" s="190">
        <f aca="true" t="shared" si="7" ref="E25:P25">SUM(E21:E24)</f>
        <v>0</v>
      </c>
      <c r="F25" s="190">
        <f t="shared" si="7"/>
        <v>3</v>
      </c>
      <c r="G25" s="67">
        <f t="shared" si="2"/>
        <v>6</v>
      </c>
      <c r="H25" s="66">
        <f t="shared" si="7"/>
        <v>0</v>
      </c>
      <c r="I25" s="66">
        <f t="shared" si="7"/>
        <v>0</v>
      </c>
      <c r="J25" s="67">
        <f t="shared" si="3"/>
        <v>6</v>
      </c>
      <c r="K25" s="66">
        <f t="shared" si="7"/>
        <v>0</v>
      </c>
      <c r="L25" s="66">
        <f t="shared" si="7"/>
        <v>2</v>
      </c>
      <c r="M25" s="66">
        <f t="shared" si="7"/>
        <v>0</v>
      </c>
      <c r="N25" s="67">
        <f t="shared" si="4"/>
        <v>2</v>
      </c>
      <c r="O25" s="66">
        <f t="shared" si="7"/>
        <v>0</v>
      </c>
      <c r="P25" s="66">
        <f t="shared" si="7"/>
        <v>0</v>
      </c>
      <c r="Q25" s="67">
        <f t="shared" si="5"/>
        <v>2</v>
      </c>
      <c r="R25" s="67">
        <f t="shared" si="6"/>
        <v>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10</v>
      </c>
      <c r="E40" s="438">
        <f>E17+E18+E19+E25+E38+E39</f>
        <v>0</v>
      </c>
      <c r="F40" s="438">
        <f aca="true" t="shared" si="13" ref="F40:R40">F17+F18+F19+F25+F38+F39</f>
        <v>3</v>
      </c>
      <c r="G40" s="438">
        <f t="shared" si="13"/>
        <v>7</v>
      </c>
      <c r="H40" s="438">
        <f t="shared" si="13"/>
        <v>0</v>
      </c>
      <c r="I40" s="438">
        <f t="shared" si="13"/>
        <v>0</v>
      </c>
      <c r="J40" s="438">
        <f t="shared" si="13"/>
        <v>7</v>
      </c>
      <c r="K40" s="438">
        <f t="shared" si="13"/>
        <v>0</v>
      </c>
      <c r="L40" s="438">
        <f t="shared" si="13"/>
        <v>2</v>
      </c>
      <c r="M40" s="438">
        <f t="shared" si="13"/>
        <v>0</v>
      </c>
      <c r="N40" s="438">
        <f t="shared" si="13"/>
        <v>2</v>
      </c>
      <c r="O40" s="438">
        <f t="shared" si="13"/>
        <v>0</v>
      </c>
      <c r="P40" s="438">
        <f t="shared" si="13"/>
        <v>0</v>
      </c>
      <c r="Q40" s="438">
        <f t="shared" si="13"/>
        <v>2</v>
      </c>
      <c r="R40" s="438">
        <f t="shared" si="13"/>
        <v>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863</v>
      </c>
      <c r="I44" s="356"/>
      <c r="J44" s="356"/>
      <c r="K44" s="599"/>
      <c r="L44" s="599"/>
      <c r="M44" s="599"/>
      <c r="N44" s="599"/>
      <c r="O44" s="604" t="s">
        <v>861</v>
      </c>
      <c r="P44" s="605"/>
      <c r="Q44" s="605"/>
      <c r="R44" s="60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3">
      <selection activeCell="AC24" sqref="AC2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ЕЛАНА АГРОКРЕДИТ АД</v>
      </c>
      <c r="C3" s="620"/>
      <c r="D3" s="526" t="s">
        <v>2</v>
      </c>
      <c r="E3" s="107">
        <f>'справка №1-БАЛАНС'!H3</f>
        <v>175308436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към 31.12.2014г.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9844</v>
      </c>
      <c r="D16" s="119">
        <f>+D17+D18</f>
        <v>1219</v>
      </c>
      <c r="E16" s="120">
        <f t="shared" si="0"/>
        <v>8625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9844</v>
      </c>
      <c r="D17" s="108">
        <v>1219</v>
      </c>
      <c r="E17" s="120">
        <f t="shared" si="0"/>
        <v>8625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9844</v>
      </c>
      <c r="D19" s="104">
        <f>D11+D15+D16</f>
        <v>1219</v>
      </c>
      <c r="E19" s="118">
        <f>E11+E15+E16</f>
        <v>8625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/>
      <c r="D28" s="108"/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10</v>
      </c>
      <c r="D38" s="105">
        <f>SUM(D39:D42)</f>
        <v>10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10</v>
      </c>
      <c r="D42" s="108">
        <v>10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10</v>
      </c>
      <c r="D43" s="104">
        <f>D24+D28+D29+D31+D30+D32+D33+D38</f>
        <v>10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9854</v>
      </c>
      <c r="D44" s="103">
        <f>D43+D21+D19+D9</f>
        <v>1229</v>
      </c>
      <c r="E44" s="118">
        <f>E43+E21+E19+E9</f>
        <v>8625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3961</v>
      </c>
      <c r="D56" s="103">
        <f>D57+D59</f>
        <v>0</v>
      </c>
      <c r="E56" s="119">
        <f t="shared" si="1"/>
        <v>3961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3961</v>
      </c>
      <c r="D57" s="108"/>
      <c r="E57" s="119">
        <f t="shared" si="1"/>
        <v>3961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3961</v>
      </c>
      <c r="D66" s="103">
        <f>D52+D56+D61+D62+D63+D64</f>
        <v>0</v>
      </c>
      <c r="E66" s="119">
        <f t="shared" si="1"/>
        <v>3961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1000</v>
      </c>
      <c r="D75" s="103">
        <f>D76+D78</f>
        <v>1000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1000</v>
      </c>
      <c r="D76" s="108">
        <v>1000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696</v>
      </c>
      <c r="D80" s="103">
        <f>SUM(D81:D84)</f>
        <v>696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>
        <v>696</v>
      </c>
      <c r="D83" s="108">
        <v>696</v>
      </c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168</v>
      </c>
      <c r="D85" s="104">
        <f>SUM(D86:D90)+D94</f>
        <v>168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53</v>
      </c>
      <c r="D87" s="108">
        <v>53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96</v>
      </c>
      <c r="D88" s="108">
        <v>96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3</v>
      </c>
      <c r="D89" s="108">
        <v>3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16</v>
      </c>
      <c r="D90" s="103">
        <f>SUM(D91:D93)</f>
        <v>16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16</v>
      </c>
      <c r="D91" s="108">
        <v>16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/>
      <c r="D93" s="108"/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/>
      <c r="D94" s="108"/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6</v>
      </c>
      <c r="D95" s="108">
        <v>6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1870</v>
      </c>
      <c r="D96" s="104">
        <f>D85+D80+D75+D71+D95</f>
        <v>1870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5831</v>
      </c>
      <c r="D97" s="104">
        <f>D96+D68+D66</f>
        <v>1870</v>
      </c>
      <c r="E97" s="104">
        <f>E96+E68+E66</f>
        <v>3961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866</v>
      </c>
      <c r="B109" s="614"/>
      <c r="C109" s="614" t="s">
        <v>860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861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8" sqref="B38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ЕЛАНА АГРОКРЕДИТ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175308436</v>
      </c>
    </row>
    <row r="5" spans="1:9" ht="15">
      <c r="A5" s="501" t="s">
        <v>5</v>
      </c>
      <c r="B5" s="622" t="str">
        <f>'справка №1-БАЛАНС'!E5</f>
        <v>към 31.12.2014г.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866</v>
      </c>
      <c r="B30" s="624"/>
      <c r="C30" s="624"/>
      <c r="D30" s="459" t="s">
        <v>817</v>
      </c>
      <c r="E30" s="623" t="s">
        <v>862</v>
      </c>
      <c r="F30" s="623"/>
      <c r="G30" s="623"/>
      <c r="H30" s="420" t="s">
        <v>779</v>
      </c>
      <c r="I30" s="623" t="s">
        <v>862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70">
      <selection activeCell="G19" sqref="G19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ЕЛАНА АГРОКРЕДИТ АД</v>
      </c>
      <c r="C5" s="628"/>
      <c r="D5" s="628"/>
      <c r="E5" s="570" t="s">
        <v>2</v>
      </c>
      <c r="F5" s="451">
        <f>'справка №1-БАЛАНС'!H3</f>
        <v>175308436</v>
      </c>
    </row>
    <row r="6" spans="1:13" ht="15" customHeight="1">
      <c r="A6" s="27" t="s">
        <v>820</v>
      </c>
      <c r="B6" s="629" t="str">
        <f>'справка №1-БАЛАНС'!E5</f>
        <v>към 31.12.2014г.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26.25" customHeight="1">
      <c r="A12" s="575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575">
        <v>2</v>
      </c>
      <c r="B13" s="37"/>
      <c r="C13" s="441"/>
      <c r="D13" s="576"/>
      <c r="E13" s="441"/>
      <c r="F13" s="443">
        <f>C13-E13</f>
        <v>0</v>
      </c>
    </row>
    <row r="14" spans="1:6" ht="12.75">
      <c r="A14" s="575">
        <v>3</v>
      </c>
      <c r="B14" s="37"/>
      <c r="C14" s="441"/>
      <c r="D14" s="576"/>
      <c r="E14" s="441"/>
      <c r="F14" s="443">
        <f>C14-E14</f>
        <v>0</v>
      </c>
    </row>
    <row r="15" spans="1:6" ht="12.75">
      <c r="A15" s="575">
        <v>4</v>
      </c>
      <c r="B15" s="37"/>
      <c r="C15" s="441"/>
      <c r="D15" s="576"/>
      <c r="E15" s="441"/>
      <c r="F15" s="443">
        <f aca="true" t="shared" si="0" ref="F15:F26">C15-E15</f>
        <v>0</v>
      </c>
    </row>
    <row r="16" spans="1:6" ht="12.75">
      <c r="A16" s="575">
        <v>5</v>
      </c>
      <c r="B16" s="37"/>
      <c r="C16" s="441"/>
      <c r="D16" s="576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575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>
        <v>1</v>
      </c>
      <c r="B46" s="40"/>
      <c r="C46" s="441"/>
      <c r="D46" s="441"/>
      <c r="E46" s="441"/>
      <c r="F46" s="443">
        <f>C46-E46</f>
        <v>0</v>
      </c>
    </row>
    <row r="47" spans="1:6" ht="12.75">
      <c r="A47" s="36">
        <v>2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>
        <v>2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>
        <v>3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866</v>
      </c>
      <c r="B151" s="453"/>
      <c r="C151" s="630" t="s">
        <v>860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861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Yana Markova</cp:lastModifiedBy>
  <cp:lastPrinted>2013-10-29T09:44:09Z</cp:lastPrinted>
  <dcterms:created xsi:type="dcterms:W3CDTF">2000-06-29T12:02:40Z</dcterms:created>
  <dcterms:modified xsi:type="dcterms:W3CDTF">2015-01-26T14:16:57Z</dcterms:modified>
  <cp:category/>
  <cp:version/>
  <cp:contentType/>
  <cp:contentStatus/>
</cp:coreProperties>
</file>