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545" windowWidth="16275" windowHeight="12780" tabRatio="76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<sst xmlns="http://schemas.openxmlformats.org/spreadsheetml/2006/main" count="1059" uniqueCount="871">
  <si>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</si>
  <si>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</si>
  <si>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</si>
  <si>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</si>
  <si>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</si>
  <si>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</si>
  <si>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</si>
  <si>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</si>
  <si>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</si>
  <si>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</si>
  <si>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</si>
  <si>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</si>
  <si>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</si>
  <si>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</si>
  <si>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</si>
  <si>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</si>
  <si>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</si>
  <si>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</si>
  <si>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</si>
  <si>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</si>
  <si>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</si>
  <si>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</si>
  <si>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</si>
  <si>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</si>
  <si>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</si>
  <si>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</si>
  <si>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</si>
  <si>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</si>
  <si>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</si>
  <si>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</si>
  <si>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</si>
  <si>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</si>
  <si>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</si>
  <si>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</si>
  <si>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</si>
  <si>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</si>
  <si>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</si>
  <si>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</si>
  <si>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</si>
  <si>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</si>
  <si>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</si>
  <si>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</si>
  <si>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</si>
  <si>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</si>
  <si>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</si>
  <si>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</si>
  <si>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</si>
  <si>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</si>
  <si>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</si>
  <si>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</si>
  <si>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</si>
  <si>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</si>
  <si>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</si>
  <si>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</si>
  <si>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</si>
  <si>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</si>
  <si>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</si>
  <si>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</si>
  <si>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</si>
  <si>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</si>
  <si>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</si>
  <si>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</si>
  <si>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</si>
  <si>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</si>
  <si>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</si>
  <si>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</si>
  <si>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</si>
  <si>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</si>
  <si>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</si>
  <si>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</si>
  <si>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</si>
  <si>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</si>
  <si>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</si>
  <si>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</si>
  <si>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</si>
  <si>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</si>
  <si>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</si>
  <si>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</si>
  <si>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</si>
  <si>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</si>
  <si>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</si>
  <si>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</si>
  <si>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</si>
  <si>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</si>
  <si>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</si>
  <si>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</si>
  <si>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</si>
  <si>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</si>
  <si>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</si>
  <si>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</si>
  <si>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</si>
  <si>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</si>
  <si>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</si>
  <si>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</si>
  <si>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</si>
  <si>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</si>
  <si>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</si>
  <si>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</si>
  <si>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</si>
  <si>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</si>
  <si>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</si>
  <si>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</si>
  <si>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</si>
  <si>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</si>
  <si>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</si>
  <si>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</si>
  <si>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</si>
  <si>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</si>
  <si>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</si>
  <si>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</si>
  <si>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</si>
  <si>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</si>
  <si>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</si>
  <si>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</si>
  <si>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</si>
  <si>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</si>
  <si>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</si>
  <si>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</si>
  <si>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</si>
  <si>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</si>
  <si>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</si>
  <si>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</si>
  <si>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</si>
  <si>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</si>
  <si>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</si>
  <si>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</si>
  <si>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</si>
  <si>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</si>
  <si>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</si>
  <si>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</si>
  <si>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</si>
  <si>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</si>
  <si>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</si>
  <si>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</si>
  <si>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</si>
  <si>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</si>
  <si>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</si>
  <si>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</si>
  <si>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</si>
  <si>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</si>
  <si>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</si>
  <si>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</si>
  <si>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</si>
  <si>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</si>
  <si>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</si>
  <si>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</si>
  <si>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</si>
  <si>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</si>
  <si>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</si>
  <si>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</si>
  <si>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</si>
  <si>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</si>
  <si>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</si>
  <si>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</si>
  <si>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</si>
  <si>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</si>
  <si>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</si>
  <si>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</si>
  <si>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</si>
  <si>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</si>
  <si>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</si>
  <si>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</si>
  <si>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</si>
  <si>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</si>
  <si>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</si>
  <si>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</si>
  <si>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</si>
  <si>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</si>
  <si>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</si>
  <si>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</si>
  <si>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</si>
  <si>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</si>
  <si>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</si>
  <si>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</si>
  <si>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</si>
  <si>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</si>
  <si>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</si>
  <si>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</si>
  <si>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</si>
  <si>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</si>
  <si>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</si>
  <si>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</si>
  <si>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</si>
  <si>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</si>
  <si>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</si>
  <si>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</si>
  <si>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</si>
  <si>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</si>
  <si>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</si>
  <si>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</si>
  <si>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</si>
  <si>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</si>
  <si>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</si>
  <si>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</si>
  <si>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</si>
  <si>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</si>
  <si>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</si>
  <si>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</si>
  <si>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</si>
  <si>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</si>
  <si>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</si>
  <si>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</si>
  <si>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</si>
  <si>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</si>
  <si>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</si>
  <si>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</si>
  <si>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</si>
  <si>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</si>
  <si>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</si>
  <si>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</si>
  <si>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</si>
  <si>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</si>
  <si>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</si>
  <si>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</si>
  <si>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</si>
  <si>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</si>
  <si>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</si>
  <si>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</si>
  <si>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</si>
  <si>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</si>
  <si>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</si>
  <si>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</si>
  <si>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</si>
  <si>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</si>
  <si>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</si>
  <si>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</si>
  <si>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</si>
  <si>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</si>
  <si>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</si>
  <si>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</si>
  <si>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</si>
  <si>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</si>
  <si>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</si>
  <si>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</si>
  <si>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</si>
  <si>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</si>
  <si>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</si>
  <si>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</si>
  <si>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</si>
  <si>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</si>
  <si>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</si>
  <si>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</si>
  <si>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</si>
  <si>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</si>
  <si>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</si>
  <si>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</si>
  <si>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</si>
  <si>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</si>
  <si>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</si>
  <si>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</si>
  <si>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</si>
  <si>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</si>
  <si>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</si>
  <si>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</si>
  <si>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</si>
  <si>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</si>
  <si>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</si>
  <si>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</si>
  <si>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</si>
  <si>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</si>
  <si>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</si>
  <si>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</si>
  <si>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</si>
  <si>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</si>
  <si>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</si>
  <si>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</si>
  <si>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</si>
  <si>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</si>
  <si>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</si>
  <si>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</si>
  <si>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</si>
  <si>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</si>
  <si>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</si>
  <si>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</si>
  <si>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</si>
  <si>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</si>
  <si>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</si>
  <si>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</si>
  <si>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</si>
  <si>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</si>
  <si>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</si>
  <si>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</si>
  <si>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</si>
  <si>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</si>
  <si>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</si>
  <si>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</si>
  <si>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</si>
  <si>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</si>
  <si>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</si>
  <si>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</si>
  <si>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</si>
  <si>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</si>
  <si>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</si>
  <si>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</si>
  <si>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</si>
  <si>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</si>
  <si>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</si>
  <si>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</si>
  <si>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</si>
  <si>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</si>
  <si>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</si>
  <si>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</si>
  <si>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</si>
  <si>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</si>
  <si>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</si>
  <si>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</si>
  <si>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</si>
  <si>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</si>
  <si>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</si>
  <si>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</si>
  <si>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</si>
  <si>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</si>
  <si>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</si>
  <si>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</si>
  <si>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</si>
  <si>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</si>
  <si>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</si>
  <si>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</si>
  <si>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</si>
  <si>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</si>
  <si>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</si>
  <si>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</si>
  <si>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</si>
  <si>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</si>
  <si>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</si>
  <si>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</si>
  <si>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</si>
  <si>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</si>
  <si>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</si>
  <si>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</si>
  <si>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</si>
  <si>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</si>
  <si>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</si>
  <si>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</si>
  <si>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</si>
  <si>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</si>
  <si>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</si>
  <si>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</si>
  <si>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</si>
  <si>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</si>
  <si>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</si>
  <si>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</si>
  <si>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</si>
  <si>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</si>
  <si>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</si>
  <si>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</si>
  <si>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</si>
  <si>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</si>
  <si>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</si>
  <si>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</si>
  <si>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</si>
  <si>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</si>
  <si>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</si>
  <si>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</si>
  <si>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</si>
  <si>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</si>
  <si>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</si>
  <si>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</si>
  <si>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</si>
  <si>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</si>
  <si>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</si>
  <si>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</si>
  <si>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</si>
  <si>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</si>
  <si>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</si>
  <si>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</si>
  <si>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</si>
  <si>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</si>
  <si>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</si>
  <si>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</si>
  <si>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</si>
  <si>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</si>
  <si>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</si>
  <si>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</si>
  <si>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</si>
  <si>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</si>
  <si>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</si>
  <si>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</si>
  <si>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</si>
  <si>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</si>
  <si>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</si>
  <si>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</si>
  <si>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</si>
  <si>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</si>
  <si>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</si>
  <si>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</si>
  <si>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</si>
  <si>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</si>
  <si>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</si>
  <si>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</si>
  <si>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</si>
  <si>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</si>
  <si>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</si>
  <si>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</si>
  <si>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</si>
  <si>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</si>
  <si>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</si>
  <si>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</si>
  <si>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</si>
  <si>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</si>
  <si>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</si>
  <si>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</si>
  <si>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</si>
  <si>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</si>
  <si>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</si>
  <si>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</si>
  <si>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</si>
  <si>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</si>
  <si>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</si>
  <si>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</si>
  <si>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</si>
  <si>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</si>
  <si>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</si>
  <si>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</si>
  <si>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</si>
  <si>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</si>
  <si>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</si>
  <si>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</si>
  <si>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</si>
  <si>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</si>
  <si>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</si>
  <si>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</si>
  <si>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</si>
  <si>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</si>
  <si>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</si>
  <si>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</si>
  <si>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</si>
  <si>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</si>
  <si>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</si>
  <si>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</si>
  <si>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</si>
  <si>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</si>
  <si>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</si>
  <si>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</si>
  <si>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</si>
  <si>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</si>
  <si>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</si>
  <si>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</si>
  <si>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</si>
  <si>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</si>
  <si>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</si>
  <si>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</si>
  <si>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</si>
  <si>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</si>
  <si>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</si>
  <si>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</si>
  <si>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</si>
  <si>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</si>
  <si>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</si>
  <si>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</si>
  <si>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</si>
  <si>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</si>
  <si>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</si>
  <si>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</si>
  <si>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</si>
  <si>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</si>
  <si>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</si>
  <si>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</si>
  <si>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</si>
  <si>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</si>
  <si>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</si>
  <si>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</si>
  <si>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</si>
  <si>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</si>
  <si>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</si>
  <si>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</si>
  <si>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</si>
  <si>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</si>
  <si>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</si>
  <si>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</si>
  <si>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</si>
  <si>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</si>
  <si>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</si>
  <si>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</si>
  <si>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</si>
  <si>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</si>
  <si>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</si>
  <si>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</si>
  <si>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</si>
  <si>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</si>
  <si>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</si>
  <si>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</si>
  <si>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</si>
  <si>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</si>
  <si>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</si>
  <si>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</si>
  <si>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</si>
  <si>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</si>
  <si>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</si>
  <si>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</si>
  <si>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</si>
  <si>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</si>
  <si>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</si>
  <si>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</si>
  <si>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</si>
  <si>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</si>
  <si>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</si>
  <si>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</si>
  <si>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</si>
  <si>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</si>
  <si>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</si>
  <si>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</si>
  <si>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</si>
  <si>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</si>
  <si>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</si>
  <si>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</si>
  <si>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</si>
  <si>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</si>
  <si>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</si>
  <si>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</si>
  <si>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</si>
  <si>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</si>
  <si>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</si>
  <si>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</si>
  <si>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</si>
  <si>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</si>
  <si>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</si>
  <si>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</si>
  <si>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</si>
  <si>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</si>
  <si>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</si>
  <si>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</si>
  <si>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</si>
  <si>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</si>
  <si>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</si>
  <si>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</si>
  <si>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</si>
  <si>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</si>
  <si>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</si>
  <si>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</si>
  <si>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</si>
  <si>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</si>
  <si>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</si>
  <si>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</si>
  <si>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</si>
  <si>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</si>
  <si>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</si>
  <si>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</si>
  <si>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</si>
  <si>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</si>
  <si>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</si>
  <si>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</si>
  <si>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</si>
  <si>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</si>
  <si>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</si>
  <si>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</si>
  <si>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</si>
  <si>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</si>
  <si>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</si>
  <si>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</si>
  <si>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</si>
  <si>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</si>
  <si>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</si>
  <si>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</si>
  <si>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</si>
  <si>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</si>
  <si>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</si>
  <si>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</si>
  <si>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</si>
  <si>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</si>
  <si>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</si>
  <si>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</si>
  <si>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</si>
  <si>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</si>
  <si>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</si>
  <si>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</si>
  <si>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</si>
  <si>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</si>
  <si>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</si>
  <si>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</si>
  <si>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</si>
  <si>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</si>
  <si>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</si>
  <si>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</si>
  <si>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</si>
  <si>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</si>
  <si>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</si>
  <si>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</si>
  <si>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</si>
  <si>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</si>
  <si>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</si>
  <si>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</si>
  <si>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</si>
  <si>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</si>
  <si>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</si>
  <si>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</si>
  <si>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</si>
  <si>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</si>
  <si>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</si>
  <si>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</si>
  <si>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</si>
  <si>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</si>
  <si>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</si>
  <si>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</si>
  <si>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</si>
  <si>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</si>
  <si>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</si>
  <si>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</si>
  <si>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</si>
  <si>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</si>
  <si>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</si>
  <si>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</si>
  <si>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</si>
  <si>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</si>
  <si>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</si>
  <si>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</si>
  <si>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</si>
  <si>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</si>
  <si>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</si>
  <si>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</si>
  <si>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</si>
  <si>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</si>
  <si>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</si>
  <si>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</si>
  <si>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</si>
  <si>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</si>
  <si>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</si>
  <si>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</si>
  <si>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</si>
  <si>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</si>
  <si>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</si>
  <si>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</si>
  <si>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</si>
  <si>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</si>
  <si>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</si>
  <si>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</si>
  <si>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</si>
  <si>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</si>
  <si>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</si>
  <si>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</si>
  <si>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</si>
  <si>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</si>
  <si>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</si>
  <si>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</si>
  <si>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</si>
  <si>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</si>
  <si>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</si>
  <si>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</si>
  <si>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</si>
  <si>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</si>
  <si>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</si>
  <si>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</si>
  <si>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</si>
  <si>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</si>
  <si>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</si>
  <si>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</si>
  <si>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</si>
  <si>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</si>
  <si>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</si>
  <si>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</si>
  <si>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</si>
  <si>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</si>
  <si>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</si>
  <si>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</si>
  <si>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</si>
  <si>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</si>
  <si>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</si>
  <si>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</si>
  <si>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</si>
  <si>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</si>
  <si>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</si>
  <si>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</si>
  <si>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</si>
  <si>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</si>
  <si>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</si>
  <si>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</si>
  <si>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</si>
  <si>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</si>
  <si>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</si>
  <si>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</si>
  <si>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</si>
  <si>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</si>
  <si>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</si>
  <si>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</si>
  <si>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</si>
  <si>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</si>
  <si>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</si>
  <si>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</si>
  <si>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</si>
  <si>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</si>
  <si>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</si>
  <si>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</si>
  <si>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</si>
  <si>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</si>
  <si>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</si>
  <si>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</si>
  <si>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</si>
  <si>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</si>
  <si>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</si>
  <si>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</si>
  <si>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</si>
  <si>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</si>
  <si>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</si>
  <si>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</si>
  <si>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</si>
  <si>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</si>
  <si>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</si>
  <si>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</si>
  <si>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</si>
  <si>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</si>
  <si>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</si>
  <si>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</si>
  <si>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</si>
  <si>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</si>
  <si>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</si>
  <si>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</si>
  <si>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</si>
  <si>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</si>
  <si>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</si>
  <si>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</si>
  <si>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</si>
  <si>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</si>
  <si>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</si>
  <si>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</si>
  <si>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</si>
  <si>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</si>
  <si>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</si>
  <si>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</si>
  <si>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</si>
  <si>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</si>
  <si>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</si>
  <si>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</si>
  <si>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</si>
  <si>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</si>
  <si>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</si>
  <si>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</si>
  <si>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</si>
  <si>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</si>
  <si>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</si>
  <si>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</si>
  <si>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</si>
  <si>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</si>
  <si>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</si>
  <si>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</si>
  <si>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</si>
  <si>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</si>
  <si>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</si>
  <si>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</si>
  <si>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</si>
  <si>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</si>
  <si>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</si>
  <si>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</si>
  <si>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</si>
  <si>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</si>
  <si>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</si>
  <si>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</si>
  <si>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</si>
  <si>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</si>
  <si>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</si>
  <si>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</si>
  <si>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</si>
  <si>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</si>
  <si>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</si>
  <si>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</si>
  <si>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</si>
  <si>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</si>
  <si>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</si>
  <si>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</si>
  <si>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</si>
  <si>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</si>
  <si>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</si>
  <si>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</si>
  <si>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</si>
  <si>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</si>
  <si>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</si>
  <si>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</si>
  <si>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</si>
  <si>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</si>
  <si>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</si>
  <si>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</si>
  <si>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</si>
  <si>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</si>
  <si>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</si>
  <si>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</si>
  <si>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</si>
  <si>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</si>
  <si>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</si>
  <si>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</si>
  <si>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</si>
  <si>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</si>
  <si>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</si>
  <si>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</si>
  <si>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</si>
  <si>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</si>
  <si>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</si>
  <si>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</si>
  <si>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</si>
  <si>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</si>
  <si>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</si>
  <si>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</si>
  <si>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</si>
  <si>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</si>
  <si>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</si>
  <si>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</si>
  <si>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</si>
  <si>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</si>
  <si>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</si>
  <si>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</si>
  <si>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</si>
  <si>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</si>
  <si>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</si>
  <si>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</si>
  <si>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</si>
  <si>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</si>
  <si>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</si>
  <si>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</si>
  <si>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</si>
  <si>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</si>
  <si>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</si>
  <si>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</si>
  <si>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</si>
  <si>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</si>
  <si>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</si>
  <si>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</si>
  <si>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</si>
  <si>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</si>
  <si>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</si>
  <si>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</si>
  <si>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</si>
  <si>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</si>
  <si>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</si>
  <si>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</si>
  <si>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</si>
  <si>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</si>
  <si>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</si>
  <si>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</si>
  <si>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</si>
  <si>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</si>
  <si>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</si>
  <si>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</si>
  <si>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</si>
  <si>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</si>
  <si>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</si>
  <si>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</si>
  <si>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</si>
  <si>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</si>
  <si>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</si>
  <si>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</si>
  <si>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</si>
  <si>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</si>
  <si>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</si>
  <si>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</si>
  <si>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</si>
  <si>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</si>
  <si>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</si>
  <si>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</si>
  <si>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</si>
  <si>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</si>
  <si>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</si>
  <si>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</si>
  <si>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</si>
  <si>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</si>
  <si>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</si>
  <si>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</si>
  <si>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</si>
  <si>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</si>
  <si>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</si>
  <si>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</si>
  <si>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</si>
  <si>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</si>
  <si>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>ЕЛАНА АГРОКРЕДИТ АД</t>
  </si>
  <si>
    <t>Ръководител: Гергана Костадинова</t>
  </si>
  <si>
    <t>Гергана Костадинова</t>
  </si>
  <si>
    <t>Съставител: Гергана Костадинова</t>
  </si>
  <si>
    <t xml:space="preserve">                   Съставител: Гергана Костадинова</t>
  </si>
  <si>
    <t>към 30.09.2018 г.</t>
  </si>
  <si>
    <t>Дата на съставяне: 25.10.2018 г.</t>
  </si>
  <si>
    <t>25.10.2018 г.</t>
  </si>
  <si>
    <t xml:space="preserve">Дата на съставяне:      25.10.2018 г.                                 </t>
  </si>
  <si>
    <t xml:space="preserve">Дата  на съставяне: 25.10.2018 г.                                                                                                                     </t>
  </si>
  <si>
    <t xml:space="preserve">Дата на съставяне: 25.10.2018 г.                   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</si>
</sst>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lv.&quot;;\-#,##0\ &quot;lv.&quot;"/>
    <numFmt numFmtId="165" formatCode="#,##0\ &quot;lv.&quot;;[Red]\-#,##0\ &quot;lv.&quot;"/>
    <numFmt numFmtId="166" formatCode="#,##0.00\ &quot;lv.&quot;;\-#,##0.00\ &quot;lv.&quot;"/>
    <numFmt numFmtId="167" formatCode="#,##0.00\ &quot;lv.&quot;;[Red]\-#,##0.00\ &quot;lv.&quot;"/>
    <numFmt numFmtId="168" formatCode="_-* #,##0\ &quot;lv.&quot;_-;\-* #,##0\ &quot;lv.&quot;_-;_-* &quot;-&quot;\ &quot;lv.&quot;_-;_-@_-"/>
    <numFmt numFmtId="169" formatCode="_-* #,##0\ _l_v_._-;\-* #,##0\ _l_v_._-;_-* &quot;-&quot;\ _l_v_._-;_-@_-"/>
    <numFmt numFmtId="170" formatCode="_-* #,##0.00\ &quot;lv.&quot;_-;\-* #,##0.00\ &quot;lv.&quot;_-;_-* &quot;-&quot;??\ &quot;lv.&quot;_-;_-@_-"/>
    <numFmt numFmtId="171" formatCode="_-* #,##0.00\ _l_v_._-;\-* #,##0.00\ _l_v_._-;_-* &quot;-&quot;??\ _l_v_._-;_-@_-"/>
    <numFmt numFmtId="172" formatCode="#,##0\ &quot;lv&quot;;\-#,##0\ &quot;lv&quot;"/>
    <numFmt numFmtId="173" formatCode="#,##0\ &quot;lv&quot;;[Red]\-#,##0\ &quot;lv&quot;"/>
    <numFmt numFmtId="174" formatCode="#,##0.00\ &quot;lv&quot;;\-#,##0.00\ &quot;lv&quot;"/>
    <numFmt numFmtId="175" formatCode="#,##0.00\ &quot;lv&quot;;[Red]\-#,##0.00\ &quot;lv&quot;"/>
    <numFmt numFmtId="176" formatCode="_-* #,##0\ &quot;lv&quot;_-;\-* #,##0\ &quot;lv&quot;_-;_-* &quot;-&quot;\ &quot;lv&quot;_-;_-@_-"/>
    <numFmt numFmtId="177" formatCode="_-* #,##0\ _l_v_-;\-* #,##0\ _l_v_-;_-* &quot;-&quot;\ _l_v_-;_-@_-"/>
    <numFmt numFmtId="178" formatCode="_-* #,##0.00\ &quot;lv&quot;_-;\-* #,##0.00\ &quot;lv&quot;_-;_-* &quot;-&quot;??\ &quot;lv&quot;_-;_-@_-"/>
    <numFmt numFmtId="179" formatCode="_-* #,##0.00\ _l_v_-;\-* #,##0.00\ _l_v_-;_-* &quot;-&quot;??\ _l_v_-;_-@_-"/>
    <numFmt numFmtId="180" formatCode="_-* #,##0.00\ &quot;лв&quot;_-;\-* #,##0.00\ &quot;лв&quot;_-;_-* &quot;-&quot;??\ &quot;лв&quot;_-;_-@_-"/>
    <numFmt numFmtId="181" formatCode="d/m/yyyy&quot; &quot;&quot;г.&quot;;@"/>
    <numFmt numFmtId="182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8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2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10" xfId="58" applyFont="1" applyBorder="1" applyAlignment="1">
      <alignment horizontal="left" vertical="center" wrapText="1"/>
      <protection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1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2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2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2" fontId="9" fillId="0" borderId="0" xfId="59" applyNumberFormat="1" applyFont="1" applyBorder="1" applyAlignment="1" applyProtection="1">
      <alignment horizontal="center" vertical="justify" wrapText="1"/>
      <protection/>
    </xf>
    <xf numFmtId="182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2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2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88">
      <selection activeCell="A74" sqref="A7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860</v>
      </c>
      <c r="F3" s="217" t="s">
        <v>2</v>
      </c>
      <c r="G3" s="172"/>
      <c r="H3" s="461">
        <v>175308436</v>
      </c>
    </row>
    <row r="4" spans="1:8" ht="15">
      <c r="A4" s="577" t="s">
        <v>3</v>
      </c>
      <c r="B4" s="583"/>
      <c r="C4" s="583"/>
      <c r="D4" s="583"/>
      <c r="E4" s="504" t="s">
        <v>858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36630</v>
      </c>
      <c r="H11" s="152">
        <v>18902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36630</v>
      </c>
      <c r="H12" s="153">
        <v>18902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36630</v>
      </c>
      <c r="H17" s="154">
        <f>H11+H14+H15+H16</f>
        <v>18902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1939</v>
      </c>
      <c r="H19" s="152">
        <v>208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488</v>
      </c>
      <c r="H21" s="156">
        <f>SUM(H22:H24)</f>
        <v>308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486</v>
      </c>
      <c r="H22" s="152">
        <v>306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1</v>
      </c>
      <c r="E24" s="237" t="s">
        <v>72</v>
      </c>
      <c r="F24" s="242" t="s">
        <v>73</v>
      </c>
      <c r="G24" s="152">
        <v>2</v>
      </c>
      <c r="H24" s="152">
        <v>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2427</v>
      </c>
      <c r="H25" s="154">
        <f>H19+H20+H21</f>
        <v>516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2011</v>
      </c>
      <c r="H31" s="152">
        <v>1803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2011</v>
      </c>
      <c r="H33" s="154">
        <f>H27+H31+H32</f>
        <v>1803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41068</v>
      </c>
      <c r="H36" s="154">
        <f>H25+H17+H33</f>
        <v>21221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15280</v>
      </c>
      <c r="H44" s="152">
        <v>13998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8223</v>
      </c>
      <c r="H47" s="152">
        <v>8219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32411</v>
      </c>
      <c r="D49" s="151">
        <v>31951</v>
      </c>
      <c r="E49" s="251" t="s">
        <v>51</v>
      </c>
      <c r="F49" s="245" t="s">
        <v>153</v>
      </c>
      <c r="G49" s="154">
        <f>SUM(G43:G48)</f>
        <v>23503</v>
      </c>
      <c r="H49" s="154">
        <f>SUM(H43:H48)</f>
        <v>22217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32411</v>
      </c>
      <c r="D51" s="155">
        <f>SUM(D47:D50)</f>
        <v>31951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32411</v>
      </c>
      <c r="D55" s="155">
        <f>D19+D20+D21+D27+D32+D45+D51+D53+D54</f>
        <v>31952</v>
      </c>
      <c r="E55" s="237" t="s">
        <v>172</v>
      </c>
      <c r="F55" s="261" t="s">
        <v>173</v>
      </c>
      <c r="G55" s="154">
        <f>G49+G51+G52+G53+G54</f>
        <v>23503</v>
      </c>
      <c r="H55" s="154">
        <f>H49+H51+H52+H53+H54</f>
        <v>22217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1632</v>
      </c>
      <c r="H59" s="152">
        <v>2972</v>
      </c>
      <c r="M59" s="157"/>
    </row>
    <row r="60" spans="1:8" ht="15">
      <c r="A60" s="235" t="s">
        <v>183</v>
      </c>
      <c r="B60" s="241" t="s">
        <v>184</v>
      </c>
      <c r="C60" s="151">
        <v>167</v>
      </c>
      <c r="D60" s="151">
        <v>253</v>
      </c>
      <c r="E60" s="237" t="s">
        <v>185</v>
      </c>
      <c r="F60" s="242" t="s">
        <v>186</v>
      </c>
      <c r="G60" s="152">
        <v>2204</v>
      </c>
      <c r="H60" s="152">
        <v>2121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367</v>
      </c>
      <c r="H61" s="154">
        <f>SUM(H62:H68)</f>
        <v>294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167</v>
      </c>
      <c r="D64" s="155">
        <f>SUM(D58:D63)</f>
        <v>253</v>
      </c>
      <c r="E64" s="237" t="s">
        <v>200</v>
      </c>
      <c r="F64" s="242" t="s">
        <v>201</v>
      </c>
      <c r="G64" s="152">
        <v>61</v>
      </c>
      <c r="H64" s="152">
        <v>125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227</v>
      </c>
      <c r="H65" s="152">
        <v>162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72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</v>
      </c>
      <c r="H69" s="152">
        <v>5</v>
      </c>
    </row>
    <row r="70" spans="1:8" ht="15">
      <c r="A70" s="235" t="s">
        <v>218</v>
      </c>
      <c r="B70" s="241" t="s">
        <v>219</v>
      </c>
      <c r="C70" s="151">
        <v>17590</v>
      </c>
      <c r="D70" s="151">
        <v>14280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4208</v>
      </c>
      <c r="H71" s="161">
        <f>H59+H60+H61+H69+H70</f>
        <v>5392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246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>
        <v>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17598</v>
      </c>
      <c r="D75" s="155">
        <f>SUM(D67:D74)</f>
        <v>14535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5004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4208</v>
      </c>
      <c r="H79" s="162">
        <f>H71+H74+H75+H76</f>
        <v>5392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5004</v>
      </c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5004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13598</v>
      </c>
      <c r="D88" s="151">
        <v>2089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13599</v>
      </c>
      <c r="D91" s="155">
        <f>SUM(D87:D90)</f>
        <v>2090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36368</v>
      </c>
      <c r="D93" s="155">
        <f>D64+D75+D84+D91+D92</f>
        <v>16878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68779</v>
      </c>
      <c r="D94" s="164">
        <f>D93+D55</f>
        <v>48830</v>
      </c>
      <c r="E94" s="449" t="s">
        <v>270</v>
      </c>
      <c r="F94" s="289" t="s">
        <v>271</v>
      </c>
      <c r="G94" s="165">
        <f>G36+G39+G55+G79</f>
        <v>68779</v>
      </c>
      <c r="H94" s="165">
        <f>H36+H39+H55+H79</f>
        <v>48830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1" t="s">
        <v>863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A49" sqref="A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ЕЛАНА АГРОКРЕДИТ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175308436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30.09.2018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332</v>
      </c>
      <c r="D10" s="46">
        <v>314</v>
      </c>
      <c r="E10" s="298" t="s">
        <v>288</v>
      </c>
      <c r="F10" s="549" t="s">
        <v>289</v>
      </c>
      <c r="G10" s="550">
        <v>154</v>
      </c>
      <c r="H10" s="550">
        <v>20</v>
      </c>
    </row>
    <row r="11" spans="1:8" ht="12">
      <c r="A11" s="298" t="s">
        <v>290</v>
      </c>
      <c r="B11" s="299" t="s">
        <v>291</v>
      </c>
      <c r="C11" s="46">
        <v>1</v>
      </c>
      <c r="D11" s="46">
        <v>1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66</v>
      </c>
      <c r="D12" s="46">
        <v>47</v>
      </c>
      <c r="E12" s="300" t="s">
        <v>78</v>
      </c>
      <c r="F12" s="549" t="s">
        <v>296</v>
      </c>
      <c r="G12" s="550">
        <v>349</v>
      </c>
      <c r="H12" s="550">
        <v>237</v>
      </c>
    </row>
    <row r="13" spans="1:18" ht="12">
      <c r="A13" s="298" t="s">
        <v>297</v>
      </c>
      <c r="B13" s="299" t="s">
        <v>298</v>
      </c>
      <c r="C13" s="46">
        <v>3</v>
      </c>
      <c r="D13" s="46">
        <v>1</v>
      </c>
      <c r="E13" s="301" t="s">
        <v>51</v>
      </c>
      <c r="F13" s="551" t="s">
        <v>299</v>
      </c>
      <c r="G13" s="548">
        <f>SUM(G9:G12)</f>
        <v>503</v>
      </c>
      <c r="H13" s="548">
        <f>SUM(H9:H12)</f>
        <v>257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125</v>
      </c>
      <c r="D14" s="46">
        <v>17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116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645</v>
      </c>
      <c r="D19" s="49">
        <f>SUM(D9:D15)+D16</f>
        <v>384</v>
      </c>
      <c r="E19" s="304" t="s">
        <v>316</v>
      </c>
      <c r="F19" s="552" t="s">
        <v>317</v>
      </c>
      <c r="G19" s="550">
        <v>3119</v>
      </c>
      <c r="H19" s="550">
        <v>2675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</v>
      </c>
      <c r="H21" s="550">
        <v>1</v>
      </c>
    </row>
    <row r="22" spans="1:8" ht="24">
      <c r="A22" s="304" t="s">
        <v>323</v>
      </c>
      <c r="B22" s="305" t="s">
        <v>324</v>
      </c>
      <c r="C22" s="46">
        <v>722</v>
      </c>
      <c r="D22" s="46">
        <v>599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4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2</v>
      </c>
      <c r="E24" s="301" t="s">
        <v>103</v>
      </c>
      <c r="F24" s="554" t="s">
        <v>333</v>
      </c>
      <c r="G24" s="548">
        <f>SUM(G19:G23)</f>
        <v>3123</v>
      </c>
      <c r="H24" s="548">
        <f>SUM(H19:H23)</f>
        <v>2676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21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746</v>
      </c>
      <c r="D26" s="49">
        <f>SUM(D22:D25)</f>
        <v>614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1391</v>
      </c>
      <c r="D28" s="50">
        <f>D26+D19</f>
        <v>998</v>
      </c>
      <c r="E28" s="127" t="s">
        <v>338</v>
      </c>
      <c r="F28" s="554" t="s">
        <v>339</v>
      </c>
      <c r="G28" s="548">
        <f>G13+G15+G24</f>
        <v>3626</v>
      </c>
      <c r="H28" s="548">
        <f>H13+H15+H24</f>
        <v>2933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2235</v>
      </c>
      <c r="D30" s="50">
        <f>IF((H28-D28)&gt;0,H28-D28,0)</f>
        <v>1935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1391</v>
      </c>
      <c r="D33" s="49">
        <f>D28-D31+D32</f>
        <v>998</v>
      </c>
      <c r="E33" s="127" t="s">
        <v>352</v>
      </c>
      <c r="F33" s="554" t="s">
        <v>353</v>
      </c>
      <c r="G33" s="53">
        <f>G32-G31+G28</f>
        <v>3626</v>
      </c>
      <c r="H33" s="53">
        <f>H32-H31+H28</f>
        <v>2933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2235</v>
      </c>
      <c r="D34" s="50">
        <f>IF((H33-D33)&gt;0,H33-D33,0)</f>
        <v>1935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224</v>
      </c>
      <c r="D35" s="49">
        <f>D36+D37+D38</f>
        <v>193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224</v>
      </c>
      <c r="D36" s="46">
        <v>193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2011</v>
      </c>
      <c r="D39" s="460">
        <f>+IF((H33-D33-D35)&gt;0,H33-D33-D35,0)</f>
        <v>1742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2011</v>
      </c>
      <c r="D41" s="52">
        <f>IF(H39=0,IF(D39-D40&gt;0,D39-D40+H40,0),IF(H39-H40&lt;0,H40-H39+D39,0))</f>
        <v>1742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3626</v>
      </c>
      <c r="D42" s="53">
        <f>D33+D35+D39</f>
        <v>2933</v>
      </c>
      <c r="E42" s="128" t="s">
        <v>379</v>
      </c>
      <c r="F42" s="129" t="s">
        <v>380</v>
      </c>
      <c r="G42" s="53">
        <f>G39+G33</f>
        <v>3626</v>
      </c>
      <c r="H42" s="53">
        <f>H39+H33</f>
        <v>2933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1968503937007874" bottom="0.1968503937007874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41" activeCellId="1" sqref="D39 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ЕЛАНА АГРОКРЕДИТ АД</v>
      </c>
      <c r="C4" s="541" t="s">
        <v>2</v>
      </c>
      <c r="D4" s="541">
        <f>'справка №1-БАЛАНС'!H3</f>
        <v>175308436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30.09.2018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5418</v>
      </c>
      <c r="D10" s="54">
        <v>4691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-8640</v>
      </c>
      <c r="D11" s="54">
        <v>-8781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-62</v>
      </c>
      <c r="D13" s="54">
        <v>-43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-30</v>
      </c>
      <c r="D14" s="54">
        <v>-55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95</v>
      </c>
      <c r="D15" s="54">
        <v>-110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2234</v>
      </c>
      <c r="D16" s="54">
        <v>2111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-1286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-2271</v>
      </c>
      <c r="D20" s="55">
        <f>SUM(D10:D19)</f>
        <v>-2187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-5000</v>
      </c>
      <c r="D31" s="54">
        <v>-6000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-5000</v>
      </c>
      <c r="D32" s="55">
        <f>SUM(D22:D31)</f>
        <v>-6000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19500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4890</v>
      </c>
      <c r="D36" s="54">
        <v>14304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-4990</v>
      </c>
      <c r="D37" s="54">
        <v>-1000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-596</v>
      </c>
      <c r="D39" s="54">
        <v>-462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-1451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-24</v>
      </c>
      <c r="D41" s="54">
        <v>-11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18780</v>
      </c>
      <c r="D42" s="55">
        <f>SUM(D34:D41)</f>
        <v>11380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11509</v>
      </c>
      <c r="D43" s="55">
        <f>D42+D32+D20</f>
        <v>3193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2090</v>
      </c>
      <c r="D44" s="132">
        <v>2621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13599</v>
      </c>
      <c r="D45" s="55">
        <f>D44+D43</f>
        <v>5814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13599</v>
      </c>
      <c r="D46" s="56">
        <v>5814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18" sqref="C1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ЕЛАНА АГРОКРЕДИТ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175308436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30.09.2018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18902</v>
      </c>
      <c r="D11" s="58">
        <f>'справка №1-БАЛАНС'!H19</f>
        <v>208</v>
      </c>
      <c r="E11" s="58">
        <f>'справка №1-БАЛАНС'!H20</f>
        <v>0</v>
      </c>
      <c r="F11" s="58">
        <f>'справка №1-БАЛАНС'!H22</f>
        <v>306</v>
      </c>
      <c r="G11" s="58">
        <f>'справка №1-БАЛАНС'!H23</f>
        <v>0</v>
      </c>
      <c r="H11" s="60">
        <v>2</v>
      </c>
      <c r="I11" s="58">
        <f>'справка №1-БАЛАНС'!H28+'справка №1-БАЛАНС'!H31</f>
        <v>1803</v>
      </c>
      <c r="J11" s="58">
        <f>'справка №1-БАЛАНС'!H29+'справка №1-БАЛАНС'!H32</f>
        <v>0</v>
      </c>
      <c r="K11" s="60"/>
      <c r="L11" s="344">
        <f>SUM(C11:K11)</f>
        <v>21221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18902</v>
      </c>
      <c r="D15" s="61">
        <f aca="true" t="shared" si="2" ref="D15:M15">D11+D12</f>
        <v>208</v>
      </c>
      <c r="E15" s="61">
        <f t="shared" si="2"/>
        <v>0</v>
      </c>
      <c r="F15" s="61">
        <f t="shared" si="2"/>
        <v>306</v>
      </c>
      <c r="G15" s="61">
        <f t="shared" si="2"/>
        <v>0</v>
      </c>
      <c r="H15" s="61">
        <f t="shared" si="2"/>
        <v>2</v>
      </c>
      <c r="I15" s="61">
        <f t="shared" si="2"/>
        <v>1803</v>
      </c>
      <c r="J15" s="61">
        <f t="shared" si="2"/>
        <v>0</v>
      </c>
      <c r="K15" s="61">
        <f t="shared" si="2"/>
        <v>0</v>
      </c>
      <c r="L15" s="344">
        <f t="shared" si="1"/>
        <v>21221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2011</v>
      </c>
      <c r="J16" s="345">
        <f>+'справка №1-БАЛАНС'!G32</f>
        <v>0</v>
      </c>
      <c r="K16" s="60"/>
      <c r="L16" s="344">
        <f t="shared" si="1"/>
        <v>2011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180</v>
      </c>
      <c r="G17" s="62">
        <f t="shared" si="3"/>
        <v>0</v>
      </c>
      <c r="H17" s="62">
        <f>H18+H19</f>
        <v>0</v>
      </c>
      <c r="I17" s="62">
        <f>I18+I19</f>
        <v>-1803</v>
      </c>
      <c r="J17" s="62">
        <f>J18+J19</f>
        <v>0</v>
      </c>
      <c r="K17" s="62">
        <f t="shared" si="3"/>
        <v>0</v>
      </c>
      <c r="L17" s="344">
        <f t="shared" si="1"/>
        <v>-1623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-1623</v>
      </c>
      <c r="J18" s="60"/>
      <c r="K18" s="60"/>
      <c r="L18" s="344">
        <f t="shared" si="1"/>
        <v>-1623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180</v>
      </c>
      <c r="G19" s="60"/>
      <c r="H19" s="60"/>
      <c r="I19" s="60">
        <v>-180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17728</v>
      </c>
      <c r="D28" s="60">
        <v>1731</v>
      </c>
      <c r="E28" s="60"/>
      <c r="F28" s="60"/>
      <c r="G28" s="60"/>
      <c r="H28" s="60"/>
      <c r="I28" s="60"/>
      <c r="J28" s="60"/>
      <c r="K28" s="60"/>
      <c r="L28" s="344">
        <f t="shared" si="1"/>
        <v>19459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36630</v>
      </c>
      <c r="D29" s="59">
        <f aca="true" t="shared" si="6" ref="D29:M29">D17+D20+D21+D24+D28+D27+D15+D16</f>
        <v>1939</v>
      </c>
      <c r="E29" s="59">
        <f t="shared" si="6"/>
        <v>0</v>
      </c>
      <c r="F29" s="59">
        <f t="shared" si="6"/>
        <v>486</v>
      </c>
      <c r="G29" s="59">
        <f t="shared" si="6"/>
        <v>0</v>
      </c>
      <c r="H29" s="59">
        <f t="shared" si="6"/>
        <v>2</v>
      </c>
      <c r="I29" s="59">
        <f t="shared" si="6"/>
        <v>2011</v>
      </c>
      <c r="J29" s="59">
        <f t="shared" si="6"/>
        <v>0</v>
      </c>
      <c r="K29" s="59">
        <f t="shared" si="6"/>
        <v>0</v>
      </c>
      <c r="L29" s="344">
        <f t="shared" si="1"/>
        <v>41068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36630</v>
      </c>
      <c r="D32" s="59">
        <f t="shared" si="7"/>
        <v>1939</v>
      </c>
      <c r="E32" s="59">
        <f t="shared" si="7"/>
        <v>0</v>
      </c>
      <c r="F32" s="59">
        <f t="shared" si="7"/>
        <v>486</v>
      </c>
      <c r="G32" s="59">
        <f t="shared" si="7"/>
        <v>0</v>
      </c>
      <c r="H32" s="59">
        <f t="shared" si="7"/>
        <v>2</v>
      </c>
      <c r="I32" s="59">
        <f t="shared" si="7"/>
        <v>2011</v>
      </c>
      <c r="J32" s="59">
        <f t="shared" si="7"/>
        <v>0</v>
      </c>
      <c r="K32" s="59">
        <f t="shared" si="7"/>
        <v>0</v>
      </c>
      <c r="L32" s="344">
        <f t="shared" si="1"/>
        <v>41068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859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J42" sqref="J4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ЕЛАНА АГРОКРЕДИТ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175308436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30.09.2018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>
        <v>0</v>
      </c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0</v>
      </c>
      <c r="L22" s="65">
        <v>1</v>
      </c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08"/>
      <c r="L44" s="608"/>
      <c r="M44" s="608"/>
      <c r="N44" s="608"/>
      <c r="O44" s="597" t="s">
        <v>861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B93" sqref="B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ЕЛАНА АГРОКРЕДИТ АД</v>
      </c>
      <c r="C3" s="620"/>
      <c r="D3" s="526" t="s">
        <v>2</v>
      </c>
      <c r="E3" s="107">
        <f>'справка №1-БАЛАНС'!H3</f>
        <v>175308436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30.09.2018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32411</v>
      </c>
      <c r="D16" s="119">
        <f>+D17+D18</f>
        <v>0</v>
      </c>
      <c r="E16" s="120">
        <f t="shared" si="0"/>
        <v>32411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32411</v>
      </c>
      <c r="D17" s="108"/>
      <c r="E17" s="120">
        <f t="shared" si="0"/>
        <v>32411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32411</v>
      </c>
      <c r="D19" s="104">
        <f>D11+D15+D16</f>
        <v>0</v>
      </c>
      <c r="E19" s="118">
        <f>E11+E15+E16</f>
        <v>32411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/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17590</v>
      </c>
      <c r="D30" s="108">
        <v>17590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17598</v>
      </c>
      <c r="D43" s="104">
        <f>D24+D28+D29+D31+D30+D32+D33+D38</f>
        <v>17598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50009</v>
      </c>
      <c r="D44" s="103">
        <f>D43+D21+D19+D9</f>
        <v>17598</v>
      </c>
      <c r="E44" s="118">
        <f>E43+E21+E19+E9</f>
        <v>32411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15280</v>
      </c>
      <c r="D56" s="103">
        <f>D57+D59</f>
        <v>0</v>
      </c>
      <c r="E56" s="119">
        <f t="shared" si="1"/>
        <v>15280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15280</v>
      </c>
      <c r="D57" s="108"/>
      <c r="E57" s="119">
        <f t="shared" si="1"/>
        <v>15280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8223</v>
      </c>
      <c r="D63" s="108"/>
      <c r="E63" s="119">
        <f t="shared" si="1"/>
        <v>8223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23503</v>
      </c>
      <c r="D66" s="103">
        <f>D52+D56+D61+D62+D63+D64</f>
        <v>0</v>
      </c>
      <c r="E66" s="119">
        <f t="shared" si="1"/>
        <v>23503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1632</v>
      </c>
      <c r="D75" s="103">
        <f>D76+D78</f>
        <v>1632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1632</v>
      </c>
      <c r="D76" s="108">
        <v>1632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2204</v>
      </c>
      <c r="D80" s="103">
        <f>SUM(D81:D84)</f>
        <v>2204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2204</v>
      </c>
      <c r="D82" s="108">
        <v>2204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367</v>
      </c>
      <c r="D85" s="104">
        <f>SUM(D86:D90)+D94</f>
        <v>367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61</v>
      </c>
      <c r="D87" s="108">
        <v>61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227</v>
      </c>
      <c r="D88" s="108">
        <v>227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72</v>
      </c>
      <c r="D90" s="103">
        <f>SUM(D91:D93)</f>
        <v>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71</v>
      </c>
      <c r="D91" s="108">
        <v>71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</v>
      </c>
      <c r="D95" s="108">
        <v>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4208</v>
      </c>
      <c r="D96" s="104">
        <f>D85+D80+D75+D71+D95</f>
        <v>4208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27711</v>
      </c>
      <c r="D97" s="104">
        <f>D96+D68+D66</f>
        <v>4208</v>
      </c>
      <c r="E97" s="104">
        <f>E96+E68+E66</f>
        <v>23503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866</v>
      </c>
      <c r="B109" s="614"/>
      <c r="C109" s="614" t="s">
        <v>863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03937007874015748" top="0.11811023622047245" bottom="0.1968503937007874" header="0.31496062992125984" footer="0.2755905511811024"/>
  <pageSetup horizontalDpi="600" verticalDpi="6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B35" sqref="B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ЕЛАНА АГРОКРЕДИТ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175308436</v>
      </c>
    </row>
    <row r="5" spans="1:9" ht="15">
      <c r="A5" s="501" t="s">
        <v>5</v>
      </c>
      <c r="B5" s="622" t="str">
        <f>'справка №1-БАЛАНС'!E5</f>
        <v>към 30.09.2018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31840</v>
      </c>
      <c r="D25" s="98"/>
      <c r="E25" s="98"/>
      <c r="F25" s="98">
        <v>5000</v>
      </c>
      <c r="G25" s="98">
        <v>4</v>
      </c>
      <c r="H25" s="98"/>
      <c r="I25" s="434">
        <f t="shared" si="0"/>
        <v>5004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31840</v>
      </c>
      <c r="D26" s="85">
        <f t="shared" si="2"/>
        <v>0</v>
      </c>
      <c r="E26" s="85">
        <f t="shared" si="2"/>
        <v>0</v>
      </c>
      <c r="F26" s="85">
        <f t="shared" si="2"/>
        <v>5000</v>
      </c>
      <c r="G26" s="85">
        <f t="shared" si="2"/>
        <v>4</v>
      </c>
      <c r="H26" s="85">
        <f t="shared" si="2"/>
        <v>0</v>
      </c>
      <c r="I26" s="434">
        <f t="shared" si="0"/>
        <v>5004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862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7">
      <selection activeCell="C155" sqref="C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ЕЛАНА АГРОКРЕДИТ АД</v>
      </c>
      <c r="C5" s="628"/>
      <c r="D5" s="628"/>
      <c r="E5" s="570" t="s">
        <v>2</v>
      </c>
      <c r="F5" s="451">
        <f>'справка №1-БАЛАНС'!H3</f>
        <v>175308436</v>
      </c>
    </row>
    <row r="6" spans="1:13" ht="15" customHeight="1">
      <c r="A6" s="27" t="s">
        <v>820</v>
      </c>
      <c r="B6" s="629" t="str">
        <f>'справка №1-БАЛАНС'!E5</f>
        <v>към 30.09.2018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26.25" customHeight="1">
      <c r="A12" s="575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575">
        <v>2</v>
      </c>
      <c r="B13" s="37"/>
      <c r="C13" s="441"/>
      <c r="D13" s="576"/>
      <c r="E13" s="441"/>
      <c r="F13" s="443">
        <f>C13-E13</f>
        <v>0</v>
      </c>
    </row>
    <row r="14" spans="1:6" ht="12.75">
      <c r="A14" s="575">
        <v>3</v>
      </c>
      <c r="B14" s="37"/>
      <c r="C14" s="441"/>
      <c r="D14" s="576"/>
      <c r="E14" s="441"/>
      <c r="F14" s="443">
        <f>C14-E14</f>
        <v>0</v>
      </c>
    </row>
    <row r="15" spans="1:6" ht="12.75">
      <c r="A15" s="575">
        <v>4</v>
      </c>
      <c r="B15" s="37"/>
      <c r="C15" s="441"/>
      <c r="D15" s="576"/>
      <c r="E15" s="441"/>
      <c r="F15" s="443">
        <f aca="true" t="shared" si="0" ref="F15:F26">C15-E15</f>
        <v>0</v>
      </c>
    </row>
    <row r="16" spans="1:6" ht="12.75">
      <c r="A16" s="575">
        <v>5</v>
      </c>
      <c r="B16" s="37"/>
      <c r="C16" s="441"/>
      <c r="D16" s="576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575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>
        <v>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>
        <v>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>
        <v>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0" t="s">
        <v>863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Gergana Kostadinova</cp:lastModifiedBy>
  <cp:lastPrinted>2016-08-08T12:26:57Z</cp:lastPrinted>
  <dcterms:created xsi:type="dcterms:W3CDTF">2000-06-29T12:02:40Z</dcterms:created>
  <dcterms:modified xsi:type="dcterms:W3CDTF">2018-10-25T10:27:56Z</dcterms:modified>
  <cp:category/>
  <cp:version/>
  <cp:contentType/>
  <cp:contentStatus/>
</cp:coreProperties>
</file>