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90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№1-БАЛАНС'!$D$11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5.xml><?xml version="1.0" encoding="utf-8"?>
<comments xmlns="http://schemas.openxmlformats.org/spreadsheetml/2006/main">
  <authors>
    <author>Nikolay Varnev</author>
  </authors>
  <commentList>
    <comment ref="I10" authorId="0">
      <text>
        <r>
          <rPr>
            <b/>
            <sz val="9"/>
            <rFont val="Tahoma"/>
            <family val="2"/>
          </rPr>
          <t>Nikolay Varnev:</t>
        </r>
        <r>
          <rPr>
            <sz val="9"/>
            <rFont val="Tahoma"/>
            <family val="2"/>
          </rPr>
          <t xml:space="preserve">
4 прехвърлени сгради</t>
        </r>
      </text>
    </comment>
    <comment ref="M10" authorId="0">
      <text>
        <r>
          <rPr>
            <b/>
            <sz val="9"/>
            <rFont val="Tahoma"/>
            <family val="2"/>
          </rPr>
          <t>Nikolay Varnev:</t>
        </r>
        <r>
          <rPr>
            <sz val="9"/>
            <rFont val="Tahoma"/>
            <family val="2"/>
          </rPr>
          <t xml:space="preserve">
5 прехвърлени сгради</t>
        </r>
      </text>
    </comment>
  </commentList>
</comments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<sst xmlns="http://schemas.openxmlformats.org/spreadsheetml/2006/main" count="1061" uniqueCount="874">
  <si>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</si>
  <si>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</si>
  <si>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</si>
  <si>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</si>
  <si>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</si>
  <si>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</si>
  <si>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</si>
  <si>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</si>
  <si>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</si>
  <si>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</si>
  <si>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</si>
  <si>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</si>
  <si>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</si>
  <si>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</si>
  <si>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</si>
  <si>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</si>
  <si>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</si>
  <si>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</si>
  <si>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</si>
  <si>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</si>
  <si>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</si>
  <si>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</si>
  <si>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</si>
  <si>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</si>
  <si>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</si>
  <si>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</si>
  <si>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</si>
  <si>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</si>
  <si>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</si>
  <si>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</si>
  <si>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</si>
  <si>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</si>
  <si>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</si>
  <si>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</si>
  <si>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</si>
  <si>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</si>
  <si>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</si>
  <si>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</si>
  <si>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</si>
  <si>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</si>
  <si>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</si>
  <si>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</si>
  <si>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</si>
  <si>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</si>
  <si>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</si>
  <si>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</si>
  <si>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</si>
  <si>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</si>
  <si>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</si>
  <si>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</si>
  <si>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</si>
  <si>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</si>
  <si>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</si>
  <si>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</si>
  <si>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</si>
  <si>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</si>
  <si>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</si>
  <si>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</si>
  <si>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</si>
  <si>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</si>
  <si>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</si>
  <si>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</si>
  <si>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</si>
  <si>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</si>
  <si>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</si>
  <si>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</si>
  <si>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</si>
  <si>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</si>
  <si>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</si>
  <si>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</si>
  <si>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</si>
  <si>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</si>
  <si>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</si>
  <si>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</si>
  <si>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</si>
  <si>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</si>
  <si>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</si>
  <si>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</si>
  <si>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</si>
  <si>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</si>
  <si>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</si>
  <si>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</si>
  <si>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</si>
  <si>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</si>
  <si>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</si>
  <si>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</si>
  <si>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</si>
  <si>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</si>
  <si>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</si>
  <si>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</si>
  <si>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</si>
  <si>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</si>
  <si>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</si>
  <si>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</si>
  <si>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</si>
  <si>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</si>
  <si>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</si>
  <si>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</si>
  <si>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</si>
  <si>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</si>
  <si>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</si>
  <si>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</si>
  <si>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</si>
  <si>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</si>
  <si>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</si>
  <si>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</si>
  <si>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</si>
  <si>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</si>
  <si>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</si>
  <si>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</si>
  <si>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</si>
  <si>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</si>
  <si>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</si>
  <si>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</si>
  <si>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</si>
  <si>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</si>
  <si>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</si>
  <si>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</si>
  <si>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</si>
  <si>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</si>
  <si>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</si>
  <si>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</si>
  <si>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</si>
  <si>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</si>
  <si>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</si>
  <si>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</si>
  <si>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</si>
  <si>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</si>
  <si>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</si>
  <si>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</si>
  <si>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</si>
  <si>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</si>
  <si>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</si>
  <si>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</si>
  <si>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</si>
  <si>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</si>
  <si>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</si>
  <si>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</si>
  <si>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</si>
  <si>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</si>
  <si>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</si>
  <si>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</si>
  <si>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</si>
  <si>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</si>
  <si>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</si>
  <si>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</si>
  <si>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</si>
  <si>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</si>
  <si>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</si>
  <si>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</si>
  <si>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</si>
  <si>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</si>
  <si>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</si>
  <si>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</si>
  <si>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</si>
  <si>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</si>
  <si>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</si>
  <si>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</si>
  <si>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</si>
  <si>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</si>
  <si>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</si>
  <si>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</si>
  <si>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</si>
  <si>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</si>
  <si>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</si>
  <si>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</si>
  <si>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</si>
  <si>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</si>
  <si>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</si>
  <si>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</si>
  <si>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</si>
  <si>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</si>
  <si>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</si>
  <si>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</si>
  <si>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</si>
  <si>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</si>
  <si>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</si>
  <si>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</si>
  <si>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</si>
  <si>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</si>
  <si>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</si>
  <si>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</si>
  <si>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</si>
  <si>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</si>
  <si>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</si>
  <si>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</si>
  <si>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</si>
  <si>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</si>
  <si>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</si>
  <si>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</si>
  <si>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</si>
  <si>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</si>
  <si>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</si>
  <si>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</si>
  <si>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</si>
  <si>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</si>
  <si>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</si>
  <si>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</si>
  <si>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</si>
  <si>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</si>
  <si>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</si>
  <si>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</si>
  <si>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</si>
  <si>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</si>
  <si>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</si>
  <si>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</si>
  <si>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</si>
  <si>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</si>
  <si>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</si>
  <si>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</si>
  <si>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</si>
  <si>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</si>
  <si>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</si>
  <si>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</si>
  <si>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</si>
  <si>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</si>
  <si>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</si>
  <si>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</si>
  <si>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</si>
  <si>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</si>
  <si>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</si>
  <si>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</si>
  <si>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</si>
  <si>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</si>
  <si>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</si>
  <si>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</si>
  <si>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</si>
  <si>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</si>
  <si>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</si>
  <si>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</si>
  <si>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</si>
  <si>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</si>
  <si>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</si>
  <si>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</si>
  <si>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</si>
  <si>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</si>
  <si>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</si>
  <si>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</si>
  <si>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</si>
  <si>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</si>
  <si>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</si>
  <si>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</si>
  <si>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</si>
  <si>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</si>
  <si>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</si>
  <si>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</si>
  <si>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</si>
  <si>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</si>
  <si>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</si>
  <si>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</si>
  <si>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</si>
  <si>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</si>
  <si>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</si>
  <si>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</si>
  <si>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</si>
  <si>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</si>
  <si>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</si>
  <si>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</si>
  <si>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</si>
  <si>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</si>
  <si>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</si>
  <si>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</si>
  <si>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</si>
  <si>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</si>
  <si>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</si>
  <si>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</si>
  <si>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</si>
  <si>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</si>
  <si>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</si>
  <si>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</si>
  <si>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</si>
  <si>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</si>
  <si>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</si>
  <si>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</si>
  <si>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</si>
  <si>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</si>
  <si>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</si>
  <si>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</si>
  <si>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</si>
  <si>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</si>
  <si>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</si>
  <si>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</si>
  <si>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</si>
  <si>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</si>
  <si>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</si>
  <si>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</si>
  <si>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</si>
  <si>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</si>
  <si>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</si>
  <si>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</si>
  <si>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</si>
  <si>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</si>
  <si>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</si>
  <si>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</si>
  <si>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</si>
  <si>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</si>
  <si>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</si>
  <si>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</si>
  <si>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</si>
  <si>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</si>
  <si>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</si>
  <si>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</si>
  <si>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</si>
  <si>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</si>
  <si>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</si>
  <si>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</si>
  <si>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</si>
  <si>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</si>
  <si>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</si>
  <si>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</si>
  <si>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</si>
  <si>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</si>
  <si>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</si>
  <si>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</si>
  <si>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</si>
  <si>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</si>
  <si>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</si>
  <si>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</si>
  <si>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</si>
  <si>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</si>
  <si>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</si>
  <si>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</si>
  <si>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</si>
  <si>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</si>
  <si>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</si>
  <si>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</si>
  <si>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</si>
  <si>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</si>
  <si>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</si>
  <si>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</si>
  <si>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</si>
  <si>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</si>
  <si>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</si>
  <si>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</si>
  <si>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</si>
  <si>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</si>
  <si>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</si>
  <si>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</si>
  <si>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</si>
  <si>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</si>
  <si>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</si>
  <si>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</si>
  <si>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</si>
  <si>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</si>
  <si>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</si>
  <si>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</si>
  <si>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</si>
  <si>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</si>
  <si>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</si>
  <si>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</si>
  <si>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</si>
  <si>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</si>
  <si>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</si>
  <si>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</si>
  <si>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</si>
  <si>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</si>
  <si>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</si>
  <si>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</si>
  <si>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</si>
  <si>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</si>
  <si>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</si>
  <si>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</si>
  <si>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</si>
  <si>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</si>
  <si>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</si>
  <si>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</si>
  <si>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</si>
  <si>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</si>
  <si>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</si>
  <si>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</si>
  <si>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</si>
  <si>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</si>
  <si>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</si>
  <si>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</si>
  <si>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</si>
  <si>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</si>
  <si>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</si>
  <si>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</si>
  <si>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</si>
  <si>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</si>
  <si>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</si>
  <si>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</si>
  <si>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</si>
  <si>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</si>
  <si>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</si>
  <si>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</si>
  <si>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</si>
  <si>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</si>
  <si>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</si>
  <si>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</si>
  <si>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</si>
  <si>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</si>
  <si>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</si>
  <si>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</si>
  <si>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</si>
  <si>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</si>
  <si>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</si>
  <si>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</si>
  <si>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</si>
  <si>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</si>
  <si>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</si>
  <si>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</si>
  <si>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</si>
  <si>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</si>
  <si>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</si>
  <si>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</si>
  <si>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</si>
  <si>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</si>
  <si>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</si>
  <si>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</si>
  <si>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</si>
  <si>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</si>
  <si>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</si>
  <si>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</si>
  <si>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</si>
  <si>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</si>
  <si>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</si>
  <si>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</si>
  <si>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</si>
  <si>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</si>
  <si>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</si>
  <si>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</si>
  <si>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</si>
  <si>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</si>
  <si>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</si>
  <si>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</si>
  <si>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</si>
  <si>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</si>
  <si>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</si>
  <si>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</si>
  <si>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</si>
  <si>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</si>
  <si>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</si>
  <si>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</si>
  <si>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</si>
  <si>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</si>
  <si>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</si>
  <si>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</si>
  <si>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</si>
  <si>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</si>
  <si>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</si>
  <si>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</si>
  <si>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</si>
  <si>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</si>
  <si>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</si>
  <si>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</si>
  <si>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</si>
  <si>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</si>
  <si>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</si>
  <si>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</si>
  <si>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</si>
  <si>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</si>
  <si>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</si>
  <si>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</si>
  <si>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</si>
  <si>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</si>
  <si>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</si>
  <si>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</si>
  <si>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</si>
  <si>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</si>
  <si>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</si>
  <si>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</si>
  <si>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</si>
  <si>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</si>
  <si>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</si>
  <si>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</si>
  <si>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</si>
  <si>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</si>
  <si>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</si>
  <si>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</si>
  <si>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</si>
  <si>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</si>
  <si>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</si>
  <si>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</si>
  <si>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</si>
  <si>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</si>
  <si>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</si>
  <si>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</si>
  <si>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</si>
  <si>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</si>
  <si>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</si>
  <si>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</si>
  <si>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</si>
  <si>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</si>
  <si>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</si>
  <si>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</si>
  <si>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</si>
  <si>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</si>
  <si>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</si>
  <si>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</si>
  <si>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</si>
  <si>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</si>
  <si>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</si>
  <si>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</si>
  <si>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</si>
  <si>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</si>
  <si>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</si>
  <si>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</si>
  <si>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</si>
  <si>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</si>
  <si>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</si>
  <si>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</si>
  <si>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</si>
  <si>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</si>
  <si>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</si>
  <si>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</si>
  <si>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</si>
  <si>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</si>
  <si>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</si>
  <si>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</si>
  <si>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</si>
  <si>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</si>
  <si>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</si>
  <si>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</si>
  <si>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</si>
  <si>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</si>
  <si>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</si>
  <si>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</si>
  <si>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</si>
  <si>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</si>
  <si>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</si>
  <si>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</si>
  <si>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</si>
  <si>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</si>
  <si>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</si>
  <si>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</si>
  <si>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</si>
  <si>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</si>
  <si>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</si>
  <si>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</si>
  <si>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</si>
  <si>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</si>
  <si>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</si>
  <si>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</si>
  <si>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</si>
  <si>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</si>
  <si>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</si>
  <si>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</si>
  <si>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</si>
  <si>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</si>
  <si>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</si>
  <si>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</si>
  <si>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</si>
  <si>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</si>
  <si>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</si>
  <si>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</si>
  <si>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</si>
  <si>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</si>
  <si>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</si>
  <si>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</si>
  <si>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</si>
  <si>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</si>
  <si>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</si>
  <si>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</si>
  <si>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</si>
  <si>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</si>
  <si>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</si>
  <si>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</si>
  <si>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</si>
  <si>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</si>
  <si>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</si>
  <si>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</si>
  <si>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</si>
  <si>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</si>
  <si>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</si>
  <si>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</si>
  <si>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</si>
  <si>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</si>
  <si>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</si>
  <si>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</si>
  <si>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</si>
  <si>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</si>
  <si>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</si>
  <si>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</si>
  <si>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</si>
  <si>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</si>
  <si>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</si>
  <si>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</si>
  <si>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</si>
  <si>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</si>
  <si>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</si>
  <si>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</si>
  <si>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</si>
  <si>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</si>
  <si>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</si>
  <si>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</si>
  <si>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</si>
  <si>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</si>
  <si>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</si>
  <si>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</si>
  <si>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</si>
  <si>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</si>
  <si>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</si>
  <si>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</si>
  <si>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</si>
  <si>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</si>
  <si>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</si>
  <si>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</si>
  <si>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</si>
  <si>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</si>
  <si>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</si>
  <si>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</si>
  <si>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</si>
  <si>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</si>
  <si>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</si>
  <si>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</si>
  <si>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</si>
  <si>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</si>
  <si>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</si>
  <si>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</si>
  <si>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</si>
  <si>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</si>
  <si>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</si>
  <si>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</si>
  <si>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</si>
  <si>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</si>
  <si>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</si>
  <si>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</si>
  <si>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</si>
  <si>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</si>
  <si>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</si>
  <si>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</si>
  <si>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</si>
  <si>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</si>
  <si>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</si>
  <si>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</si>
  <si>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</si>
  <si>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</si>
  <si>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</si>
  <si>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</si>
  <si>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</si>
  <si>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</si>
  <si>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</si>
  <si>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</si>
  <si>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</si>
  <si>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</si>
  <si>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</si>
  <si>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</si>
  <si>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</si>
  <si>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</si>
  <si>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</si>
  <si>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</si>
  <si>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</si>
  <si>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</si>
  <si>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</si>
  <si>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</si>
  <si>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</si>
  <si>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</si>
  <si>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</si>
  <si>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</si>
  <si>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</si>
  <si>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</si>
  <si>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</si>
  <si>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</si>
  <si>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</si>
  <si>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</si>
  <si>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</si>
  <si>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</si>
  <si>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</si>
  <si>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</si>
  <si>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</si>
  <si>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</si>
  <si>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</si>
  <si>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</si>
  <si>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</si>
  <si>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</si>
  <si>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</si>
  <si>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</si>
  <si>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</si>
  <si>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</si>
  <si>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</si>
  <si>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</si>
  <si>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</si>
  <si>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</si>
  <si>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</si>
  <si>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</si>
  <si>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</si>
  <si>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</si>
  <si>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</si>
  <si>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</si>
  <si>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</si>
  <si>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</si>
  <si>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</si>
  <si>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</si>
  <si>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</si>
  <si>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</si>
  <si>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</si>
  <si>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</si>
  <si>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</si>
  <si>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</si>
  <si>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</si>
  <si>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</si>
  <si>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</si>
  <si>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</si>
  <si>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</si>
  <si>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</si>
  <si>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</si>
  <si>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</si>
  <si>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</si>
  <si>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</si>
  <si>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</si>
  <si>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</si>
  <si>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</si>
  <si>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</si>
  <si>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</si>
  <si>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</si>
  <si>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</si>
  <si>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</si>
  <si>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</si>
  <si>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</si>
  <si>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</si>
  <si>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</si>
  <si>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</si>
  <si>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</si>
  <si>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</si>
  <si>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</si>
  <si>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</si>
  <si>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</si>
  <si>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</si>
  <si>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</si>
  <si>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</si>
  <si>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</si>
  <si>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</si>
  <si>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</si>
  <si>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</si>
  <si>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</si>
  <si>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</si>
  <si>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</si>
  <si>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</si>
  <si>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</si>
  <si>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</si>
  <si>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</si>
  <si>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</si>
  <si>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</si>
  <si>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</si>
  <si>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</si>
  <si>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</si>
  <si>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</si>
  <si>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</si>
  <si>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</si>
  <si>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</si>
  <si>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</si>
  <si>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</si>
  <si>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</si>
  <si>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</si>
  <si>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</si>
  <si>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</si>
  <si>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</si>
  <si>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</si>
  <si>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</si>
  <si>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</si>
  <si>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</si>
  <si>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</si>
  <si>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</si>
  <si>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</si>
  <si>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</si>
  <si>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</si>
  <si>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</si>
  <si>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</si>
  <si>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</si>
  <si>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</si>
  <si>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</si>
  <si>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</si>
  <si>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</si>
  <si>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</si>
  <si>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</si>
  <si>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</si>
  <si>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</si>
  <si>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</si>
  <si>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</si>
  <si>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</si>
  <si>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</si>
  <si>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</si>
  <si>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</si>
  <si>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</si>
  <si>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</si>
  <si>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</si>
  <si>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</si>
  <si>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</si>
  <si>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</si>
  <si>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</si>
  <si>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</si>
  <si>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</si>
  <si>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</si>
  <si>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</si>
  <si>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</si>
  <si>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</si>
  <si>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</si>
  <si>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</si>
  <si>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</si>
  <si>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</si>
  <si>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</si>
  <si>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</si>
  <si>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</si>
  <si>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</si>
  <si>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</si>
  <si>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</si>
  <si>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</si>
  <si>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</si>
  <si>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</si>
  <si>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</si>
  <si>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</si>
  <si>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</si>
  <si>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</si>
  <si>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</si>
  <si>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</si>
  <si>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</si>
  <si>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</si>
  <si>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</si>
  <si>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</si>
  <si>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</si>
  <si>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</si>
  <si>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</si>
  <si>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</si>
  <si>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</si>
  <si>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</si>
  <si>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</si>
  <si>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</si>
  <si>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</si>
  <si>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</si>
  <si>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</si>
  <si>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</si>
  <si>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</si>
  <si>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</si>
  <si>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</si>
  <si>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</si>
  <si>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</si>
  <si>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</si>
  <si>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</si>
  <si>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</si>
  <si>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</si>
  <si>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</si>
  <si>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</si>
  <si>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</si>
  <si>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</si>
  <si>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</si>
  <si>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</si>
  <si>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</si>
  <si>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</si>
  <si>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</si>
  <si>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</si>
  <si>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</si>
  <si>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</si>
  <si>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</si>
  <si>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</si>
  <si>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</si>
  <si>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</si>
  <si>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</si>
  <si>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</si>
  <si>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</si>
  <si>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</si>
  <si>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</si>
  <si>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</si>
  <si>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</si>
  <si>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</si>
  <si>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</si>
  <si>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</si>
  <si>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</si>
  <si>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</si>
  <si>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</si>
  <si>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</si>
  <si>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</si>
  <si>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</si>
  <si>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</si>
  <si>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НУРТС България АД</t>
  </si>
  <si>
    <t>консолидиран</t>
  </si>
  <si>
    <t>Вид на отчета: консолидиран</t>
  </si>
  <si>
    <t>01.01.2018-30.06.2018</t>
  </si>
  <si>
    <t>Дата на съставяне: 27.07.2018 г.</t>
  </si>
  <si>
    <t>27.07.2018 г.</t>
  </si>
  <si>
    <t>Дата на съставяне:             27.07.2018</t>
  </si>
  <si>
    <t xml:space="preserve">Дата  на съставяне:  27.07.2018 г.                                                                                         </t>
  </si>
  <si>
    <t xml:space="preserve">Дата на съставяне: 27.07.2018 г.                                                                                         </t>
  </si>
  <si>
    <t>Дата на съставяне: 27.07.2018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</si>
</sst>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6" applyFont="1" applyBorder="1" applyAlignment="1" applyProtection="1">
      <alignment horizontal="left" vertical="top"/>
      <protection locked="0"/>
    </xf>
    <xf numFmtId="0" fontId="11" fillId="0" borderId="0" xfId="69" applyFont="1">
      <alignment/>
      <protection/>
    </xf>
    <xf numFmtId="0" fontId="10" fillId="0" borderId="0" xfId="69" applyFont="1" applyAlignment="1">
      <alignment/>
      <protection/>
    </xf>
    <xf numFmtId="0" fontId="10" fillId="0" borderId="0" xfId="67" applyFont="1" applyAlignment="1">
      <alignment wrapText="1"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centerContinuous" vertical="center" wrapText="1"/>
      <protection/>
    </xf>
    <xf numFmtId="0" fontId="10" fillId="0" borderId="0" xfId="69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Fill="1" applyBorder="1" applyAlignment="1">
      <alignment horizontal="center" vertical="center" wrapText="1"/>
      <protection/>
    </xf>
    <xf numFmtId="0" fontId="10" fillId="0" borderId="10" xfId="69" applyFont="1" applyBorder="1" applyAlignment="1">
      <alignment vertical="center" wrapText="1"/>
      <protection/>
    </xf>
    <xf numFmtId="0" fontId="11" fillId="0" borderId="0" xfId="69" applyFont="1" applyBorder="1">
      <alignment/>
      <protection/>
    </xf>
    <xf numFmtId="0" fontId="11" fillId="0" borderId="10" xfId="69" applyFont="1" applyBorder="1" applyAlignment="1">
      <alignment vertical="center" wrapText="1"/>
      <protection/>
    </xf>
    <xf numFmtId="0" fontId="11" fillId="0" borderId="10" xfId="69" applyFont="1" applyBorder="1" applyAlignment="1">
      <alignment wrapText="1"/>
      <protection/>
    </xf>
    <xf numFmtId="3" fontId="11" fillId="0" borderId="0" xfId="69" applyNumberFormat="1" applyFont="1" applyBorder="1" applyAlignment="1" applyProtection="1">
      <alignment vertical="center"/>
      <protection locked="0"/>
    </xf>
    <xf numFmtId="0" fontId="10" fillId="0" borderId="0" xfId="69" applyFont="1" applyBorder="1" applyProtection="1">
      <alignment/>
      <protection locked="0"/>
    </xf>
    <xf numFmtId="49" fontId="10" fillId="0" borderId="11" xfId="69" applyNumberFormat="1" applyFont="1" applyBorder="1" applyAlignment="1">
      <alignment horizontal="center" vertical="center" wrapText="1"/>
      <protection/>
    </xf>
    <xf numFmtId="49" fontId="10" fillId="0" borderId="10" xfId="69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wrapText="1"/>
      <protection/>
    </xf>
    <xf numFmtId="49" fontId="10" fillId="0" borderId="0" xfId="69" applyNumberFormat="1" applyFont="1" applyBorder="1" applyAlignment="1" applyProtection="1">
      <alignment horizontal="center" wrapText="1"/>
      <protection locked="0"/>
    </xf>
    <xf numFmtId="49" fontId="11" fillId="33" borderId="10" xfId="69" applyNumberFormat="1" applyFont="1" applyFill="1" applyBorder="1" applyAlignment="1">
      <alignment horizontal="center" vertical="center" wrapText="1"/>
      <protection/>
    </xf>
    <xf numFmtId="49" fontId="10" fillId="0" borderId="12" xfId="69" applyNumberFormat="1" applyFont="1" applyBorder="1" applyAlignment="1">
      <alignment horizontal="center" vertical="center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1" fontId="11" fillId="36" borderId="10" xfId="68" applyNumberFormat="1" applyFont="1" applyFill="1" applyBorder="1" applyAlignment="1" applyProtection="1">
      <alignment vertical="center"/>
      <protection locked="0"/>
    </xf>
    <xf numFmtId="3" fontId="11" fillId="0" borderId="10" xfId="68" applyNumberFormat="1" applyFont="1" applyBorder="1" applyAlignment="1" applyProtection="1">
      <alignment vertical="center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1" fontId="10" fillId="34" borderId="10" xfId="68" applyNumberFormat="1" applyFont="1" applyFill="1" applyBorder="1" applyAlignment="1" applyProtection="1">
      <alignment vertical="center"/>
      <protection locked="0"/>
    </xf>
    <xf numFmtId="3" fontId="10" fillId="0" borderId="10" xfId="68" applyNumberFormat="1" applyFont="1" applyBorder="1" applyAlignment="1" applyProtection="1">
      <alignment vertical="center"/>
      <protection/>
    </xf>
    <xf numFmtId="3" fontId="11" fillId="0" borderId="10" xfId="68" applyNumberFormat="1" applyFont="1" applyBorder="1" applyProtection="1">
      <alignment/>
      <protection/>
    </xf>
    <xf numFmtId="1" fontId="11" fillId="35" borderId="10" xfId="67" applyNumberFormat="1" applyFont="1" applyFill="1" applyBorder="1" applyAlignment="1" applyProtection="1">
      <alignment wrapText="1"/>
      <protection locked="0"/>
    </xf>
    <xf numFmtId="3" fontId="11" fillId="0" borderId="10" xfId="67" applyNumberFormat="1" applyFont="1" applyFill="1" applyBorder="1" applyAlignment="1" applyProtection="1">
      <alignment wrapText="1"/>
      <protection/>
    </xf>
    <xf numFmtId="1" fontId="11" fillId="36" borderId="10" xfId="67" applyNumberFormat="1" applyFont="1" applyFill="1" applyBorder="1" applyAlignment="1" applyProtection="1">
      <alignment wrapText="1"/>
      <protection locked="0"/>
    </xf>
    <xf numFmtId="49" fontId="11" fillId="0" borderId="10" xfId="69" applyNumberFormat="1" applyFont="1" applyBorder="1" applyAlignment="1" applyProtection="1">
      <alignment horizontal="center" vertical="center" wrapText="1"/>
      <protection/>
    </xf>
    <xf numFmtId="3" fontId="11" fillId="0" borderId="10" xfId="69" applyNumberFormat="1" applyFont="1" applyFill="1" applyBorder="1" applyAlignment="1" applyProtection="1">
      <alignment vertical="center"/>
      <protection/>
    </xf>
    <xf numFmtId="3" fontId="11" fillId="0" borderId="10" xfId="69" applyNumberFormat="1" applyFont="1" applyBorder="1" applyAlignment="1" applyProtection="1">
      <alignment vertical="center"/>
      <protection/>
    </xf>
    <xf numFmtId="1" fontId="11" fillId="35" borderId="10" xfId="69" applyNumberFormat="1" applyFont="1" applyFill="1" applyBorder="1" applyAlignment="1" applyProtection="1">
      <alignment vertical="center"/>
      <protection locked="0"/>
    </xf>
    <xf numFmtId="3" fontId="11" fillId="0" borderId="13" xfId="69" applyNumberFormat="1" applyFont="1" applyBorder="1" applyAlignment="1" applyProtection="1">
      <alignment vertical="center"/>
      <protection/>
    </xf>
    <xf numFmtId="3" fontId="11" fillId="0" borderId="11" xfId="69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5" applyFont="1">
      <alignment/>
      <protection/>
    </xf>
    <xf numFmtId="0" fontId="11" fillId="0" borderId="0" xfId="65" applyFont="1" applyBorder="1">
      <alignment/>
      <protection/>
    </xf>
    <xf numFmtId="49" fontId="11" fillId="0" borderId="0" xfId="65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5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5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5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8" applyNumberFormat="1" applyFont="1" applyFill="1" applyBorder="1" applyAlignment="1" applyProtection="1">
      <alignment vertical="center"/>
      <protection locked="0"/>
    </xf>
    <xf numFmtId="0" fontId="10" fillId="0" borderId="10" xfId="68" applyFont="1" applyBorder="1" applyAlignment="1" applyProtection="1">
      <alignment vertical="center" wrapText="1"/>
      <protection/>
    </xf>
    <xf numFmtId="0" fontId="10" fillId="0" borderId="10" xfId="68" applyFont="1" applyBorder="1" applyAlignment="1" applyProtection="1">
      <alignment horizontal="left" vertical="center" wrapText="1"/>
      <protection/>
    </xf>
    <xf numFmtId="49" fontId="10" fillId="0" borderId="10" xfId="68" applyNumberFormat="1" applyFont="1" applyBorder="1" applyAlignment="1" applyProtection="1">
      <alignment horizontal="center"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0" fontId="11" fillId="0" borderId="0" xfId="67" applyFont="1" applyAlignment="1" applyProtection="1">
      <alignment wrapText="1"/>
      <protection/>
    </xf>
    <xf numFmtId="1" fontId="11" fillId="34" borderId="10" xfId="67" applyNumberFormat="1" applyFont="1" applyFill="1" applyBorder="1" applyAlignment="1" applyProtection="1">
      <alignment wrapText="1"/>
      <protection locked="0"/>
    </xf>
    <xf numFmtId="1" fontId="11" fillId="0" borderId="0" xfId="67" applyNumberFormat="1" applyFont="1" applyAlignment="1" applyProtection="1">
      <alignment wrapText="1"/>
      <protection/>
    </xf>
    <xf numFmtId="0" fontId="11" fillId="0" borderId="0" xfId="69" applyFont="1" applyBorder="1" applyProtection="1">
      <alignment/>
      <protection/>
    </xf>
    <xf numFmtId="0" fontId="10" fillId="0" borderId="0" xfId="69" applyFont="1" applyBorder="1" applyAlignment="1">
      <alignment horizontal="centerContinuous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6" applyFont="1" applyAlignment="1">
      <alignment horizontal="left" vertical="top" wrapText="1"/>
      <protection/>
    </xf>
    <xf numFmtId="0" fontId="9" fillId="0" borderId="0" xfId="66" applyFont="1" applyAlignment="1">
      <alignment vertical="top" wrapText="1"/>
      <protection/>
    </xf>
    <xf numFmtId="0" fontId="9" fillId="0" borderId="0" xfId="66" applyFont="1" applyAlignment="1">
      <alignment vertical="top"/>
      <protection/>
    </xf>
    <xf numFmtId="0" fontId="5" fillId="0" borderId="0" xfId="66" applyFont="1" applyAlignment="1">
      <alignment vertical="top"/>
      <protection/>
    </xf>
    <xf numFmtId="0" fontId="7" fillId="0" borderId="0" xfId="66" applyFont="1" applyBorder="1" applyAlignment="1" applyProtection="1">
      <alignment vertical="top" wrapText="1"/>
      <protection locked="0"/>
    </xf>
    <xf numFmtId="1" fontId="9" fillId="34" borderId="12" xfId="66" applyNumberFormat="1" applyFont="1" applyFill="1" applyBorder="1" applyAlignment="1" applyProtection="1">
      <alignment vertical="top" wrapText="1"/>
      <protection locked="0"/>
    </xf>
    <xf numFmtId="1" fontId="9" fillId="34" borderId="17" xfId="66" applyNumberFormat="1" applyFont="1" applyFill="1" applyBorder="1" applyAlignment="1" applyProtection="1">
      <alignment vertical="top" wrapText="1"/>
      <protection locked="0"/>
    </xf>
    <xf numFmtId="1" fontId="9" fillId="36" borderId="17" xfId="66" applyNumberFormat="1" applyFont="1" applyFill="1" applyBorder="1" applyAlignment="1" applyProtection="1">
      <alignment vertical="top" wrapText="1"/>
      <protection locked="0"/>
    </xf>
    <xf numFmtId="1" fontId="9" fillId="0" borderId="17" xfId="66" applyNumberFormat="1" applyFont="1" applyBorder="1" applyAlignment="1" applyProtection="1">
      <alignment vertical="top" wrapText="1"/>
      <protection/>
    </xf>
    <xf numFmtId="1" fontId="9" fillId="0" borderId="12" xfId="66" applyNumberFormat="1" applyFont="1" applyBorder="1" applyAlignment="1" applyProtection="1">
      <alignment vertical="top" wrapText="1"/>
      <protection/>
    </xf>
    <xf numFmtId="1" fontId="9" fillId="0" borderId="17" xfId="66" applyNumberFormat="1" applyFont="1" applyFill="1" applyBorder="1" applyAlignment="1" applyProtection="1">
      <alignment vertical="top" wrapText="1"/>
      <protection/>
    </xf>
    <xf numFmtId="1" fontId="5" fillId="0" borderId="0" xfId="66" applyNumberFormat="1" applyFont="1" applyAlignment="1">
      <alignment vertical="top"/>
      <protection/>
    </xf>
    <xf numFmtId="1" fontId="9" fillId="35" borderId="17" xfId="66" applyNumberFormat="1" applyFont="1" applyFill="1" applyBorder="1" applyAlignment="1" applyProtection="1">
      <alignment vertical="top" wrapText="1"/>
      <protection locked="0"/>
    </xf>
    <xf numFmtId="1" fontId="9" fillId="0" borderId="18" xfId="66" applyNumberFormat="1" applyFont="1" applyBorder="1" applyAlignment="1" applyProtection="1">
      <alignment vertical="top" wrapText="1"/>
      <protection/>
    </xf>
    <xf numFmtId="1" fontId="9" fillId="36" borderId="19" xfId="66" applyNumberFormat="1" applyFont="1" applyFill="1" applyBorder="1" applyAlignment="1" applyProtection="1">
      <alignment vertical="top" wrapText="1"/>
      <protection locked="0"/>
    </xf>
    <xf numFmtId="1" fontId="9" fillId="0" borderId="20" xfId="66" applyNumberFormat="1" applyFont="1" applyBorder="1" applyAlignment="1" applyProtection="1">
      <alignment vertical="top" wrapText="1"/>
      <protection/>
    </xf>
    <xf numFmtId="1" fontId="7" fillId="0" borderId="17" xfId="66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6" applyNumberFormat="1" applyFont="1" applyBorder="1" applyAlignment="1" applyProtection="1">
      <alignment vertical="top" wrapText="1"/>
      <protection/>
    </xf>
    <xf numFmtId="1" fontId="9" fillId="0" borderId="22" xfId="66" applyNumberFormat="1" applyFont="1" applyBorder="1" applyAlignment="1" applyProtection="1">
      <alignment vertical="top" wrapText="1"/>
      <protection/>
    </xf>
    <xf numFmtId="0" fontId="7" fillId="0" borderId="0" xfId="66" applyFont="1" applyBorder="1" applyAlignment="1">
      <alignment vertical="top" wrapText="1"/>
      <protection/>
    </xf>
    <xf numFmtId="49" fontId="7" fillId="0" borderId="0" xfId="66" applyNumberFormat="1" applyFont="1" applyBorder="1" applyAlignment="1">
      <alignment vertical="top" wrapText="1"/>
      <protection/>
    </xf>
    <xf numFmtId="1" fontId="9" fillId="0" borderId="0" xfId="66" applyNumberFormat="1" applyFont="1" applyBorder="1" applyAlignment="1">
      <alignment vertical="top" wrapText="1"/>
      <protection/>
    </xf>
    <xf numFmtId="0" fontId="5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vertical="top"/>
      <protection locked="0"/>
    </xf>
    <xf numFmtId="0" fontId="5" fillId="0" borderId="0" xfId="66" applyFont="1" applyBorder="1" applyAlignment="1" applyProtection="1">
      <alignment vertical="top" wrapText="1"/>
      <protection locked="0"/>
    </xf>
    <xf numFmtId="0" fontId="5" fillId="0" borderId="0" xfId="66" applyFont="1" applyAlignment="1" applyProtection="1">
      <alignment horizontal="left" vertical="top" wrapText="1"/>
      <protection locked="0"/>
    </xf>
    <xf numFmtId="0" fontId="5" fillId="0" borderId="0" xfId="66" applyFont="1" applyAlignment="1" applyProtection="1">
      <alignment vertical="top"/>
      <protection locked="0"/>
    </xf>
    <xf numFmtId="1" fontId="5" fillId="0" borderId="0" xfId="66" applyNumberFormat="1" applyFont="1" applyAlignment="1" applyProtection="1">
      <alignment vertical="top" wrapText="1"/>
      <protection locked="0"/>
    </xf>
    <xf numFmtId="0" fontId="10" fillId="0" borderId="13" xfId="69" applyFont="1" applyBorder="1" applyAlignment="1">
      <alignment horizontal="centerContinuous" vertical="center" wrapText="1"/>
      <protection/>
    </xf>
    <xf numFmtId="0" fontId="10" fillId="0" borderId="15" xfId="69" applyFont="1" applyBorder="1" applyAlignment="1">
      <alignment horizontal="centerContinuous" vertical="center" wrapText="1"/>
      <protection/>
    </xf>
    <xf numFmtId="0" fontId="10" fillId="0" borderId="11" xfId="69" applyFont="1" applyBorder="1" applyAlignment="1">
      <alignment horizontal="centerContinuous" vertical="center" wrapText="1"/>
      <protection/>
    </xf>
    <xf numFmtId="0" fontId="10" fillId="33" borderId="13" xfId="69" applyFont="1" applyFill="1" applyBorder="1" applyAlignment="1">
      <alignment horizontal="centerContinuous" vertical="center" wrapText="1"/>
      <protection/>
    </xf>
    <xf numFmtId="0" fontId="10" fillId="33" borderId="11" xfId="69" applyFont="1" applyFill="1" applyBorder="1" applyAlignment="1">
      <alignment horizontal="centerContinuous" vertical="center" wrapText="1"/>
      <protection/>
    </xf>
    <xf numFmtId="1" fontId="11" fillId="33" borderId="12" xfId="69" applyNumberFormat="1" applyFont="1" applyFill="1" applyBorder="1" applyAlignment="1" applyProtection="1">
      <alignment vertical="center"/>
      <protection locked="0"/>
    </xf>
    <xf numFmtId="1" fontId="11" fillId="33" borderId="14" xfId="69" applyNumberFormat="1" applyFont="1" applyFill="1" applyBorder="1" applyAlignment="1" applyProtection="1">
      <alignment vertical="center"/>
      <protection locked="0"/>
    </xf>
    <xf numFmtId="1" fontId="11" fillId="33" borderId="16" xfId="69" applyNumberFormat="1" applyFont="1" applyFill="1" applyBorder="1" applyAlignment="1" applyProtection="1">
      <alignment vertical="center"/>
      <protection locked="0"/>
    </xf>
    <xf numFmtId="1" fontId="11" fillId="34" borderId="10" xfId="69" applyNumberFormat="1" applyFont="1" applyFill="1" applyBorder="1" applyAlignment="1" applyProtection="1">
      <alignment vertical="center"/>
      <protection locked="0"/>
    </xf>
    <xf numFmtId="0" fontId="10" fillId="0" borderId="13" xfId="69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9" applyNumberFormat="1" applyFont="1" applyFill="1" applyBorder="1" applyAlignment="1" applyProtection="1">
      <alignment vertical="center"/>
      <protection locked="0"/>
    </xf>
    <xf numFmtId="3" fontId="11" fillId="0" borderId="0" xfId="69" applyNumberFormat="1" applyFont="1" applyBorder="1" applyProtection="1">
      <alignment/>
      <protection/>
    </xf>
    <xf numFmtId="0" fontId="10" fillId="0" borderId="12" xfId="69" applyFont="1" applyBorder="1" applyAlignment="1">
      <alignment horizontal="centerContinuous" vertical="center" wrapText="1"/>
      <protection/>
    </xf>
    <xf numFmtId="0" fontId="10" fillId="0" borderId="16" xfId="69" applyFont="1" applyBorder="1" applyAlignment="1">
      <alignment horizontal="centerContinuous" vertical="center" wrapText="1"/>
      <protection/>
    </xf>
    <xf numFmtId="0" fontId="10" fillId="0" borderId="18" xfId="69" applyFont="1" applyBorder="1" applyAlignment="1">
      <alignment horizontal="left" vertical="center" wrapText="1"/>
      <protection/>
    </xf>
    <xf numFmtId="0" fontId="10" fillId="0" borderId="11" xfId="69" applyFont="1" applyBorder="1" applyAlignment="1">
      <alignment horizontal="center" vertical="center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23" xfId="69" applyFont="1" applyBorder="1" applyAlignment="1">
      <alignment horizontal="centerContinuous" vertical="center" wrapText="1"/>
      <protection/>
    </xf>
    <xf numFmtId="0" fontId="10" fillId="33" borderId="15" xfId="69" applyFont="1" applyFill="1" applyBorder="1" applyAlignment="1">
      <alignment horizontal="center" vertical="center" wrapText="1"/>
      <protection/>
    </xf>
    <xf numFmtId="0" fontId="10" fillId="0" borderId="18" xfId="69" applyFont="1" applyBorder="1" applyAlignment="1">
      <alignment horizontal="centerContinuous" vertical="center" wrapText="1"/>
      <protection/>
    </xf>
    <xf numFmtId="0" fontId="10" fillId="0" borderId="19" xfId="69" applyFont="1" applyBorder="1" applyAlignment="1">
      <alignment horizontal="center" vertical="center" wrapText="1"/>
      <protection/>
    </xf>
    <xf numFmtId="0" fontId="10" fillId="0" borderId="24" xfId="69" applyFont="1" applyBorder="1" applyAlignment="1">
      <alignment horizontal="centerContinuous" vertical="center" wrapText="1"/>
      <protection/>
    </xf>
    <xf numFmtId="0" fontId="10" fillId="0" borderId="25" xfId="69" applyFont="1" applyBorder="1" applyAlignment="1">
      <alignment horizontal="centerContinuous" vertical="center" wrapText="1"/>
      <protection/>
    </xf>
    <xf numFmtId="49" fontId="10" fillId="0" borderId="18" xfId="69" applyNumberFormat="1" applyFont="1" applyBorder="1" applyAlignment="1">
      <alignment horizontal="centerContinuous" vertical="center" wrapText="1"/>
      <protection/>
    </xf>
    <xf numFmtId="49" fontId="10" fillId="0" borderId="19" xfId="69" applyNumberFormat="1" applyFont="1" applyBorder="1" applyAlignment="1">
      <alignment horizontal="centerContinuous" vertical="center" wrapText="1"/>
      <protection/>
    </xf>
    <xf numFmtId="0" fontId="7" fillId="0" borderId="0" xfId="66" applyFont="1" applyBorder="1" applyAlignment="1" applyProtection="1">
      <alignment horizontal="left" vertical="top" wrapText="1"/>
      <protection locked="0"/>
    </xf>
    <xf numFmtId="0" fontId="7" fillId="0" borderId="0" xfId="66" applyFont="1" applyBorder="1" applyAlignment="1" applyProtection="1">
      <alignment horizontal="centerContinuous" vertical="top" wrapText="1"/>
      <protection locked="0"/>
    </xf>
    <xf numFmtId="0" fontId="7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top" wrapText="1"/>
      <protection locked="0"/>
    </xf>
    <xf numFmtId="0" fontId="7" fillId="0" borderId="0" xfId="66" applyFont="1" applyAlignment="1" applyProtection="1">
      <alignment horizontal="center" vertical="top" wrapText="1"/>
      <protection locked="0"/>
    </xf>
    <xf numFmtId="0" fontId="9" fillId="0" borderId="0" xfId="66" applyFont="1" applyAlignment="1" applyProtection="1">
      <alignment horizontal="left" vertical="top"/>
      <protection locked="0"/>
    </xf>
    <xf numFmtId="0" fontId="7" fillId="0" borderId="0" xfId="66" applyFont="1" applyBorder="1" applyAlignment="1" applyProtection="1">
      <alignment horizontal="center" vertical="top"/>
      <protection locked="0"/>
    </xf>
    <xf numFmtId="0" fontId="7" fillId="0" borderId="0" xfId="67" applyFont="1" applyAlignment="1" applyProtection="1">
      <alignment wrapText="1"/>
      <protection locked="0"/>
    </xf>
    <xf numFmtId="0" fontId="7" fillId="0" borderId="26" xfId="66" applyFont="1" applyBorder="1" applyAlignment="1" applyProtection="1">
      <alignment horizontal="center" vertical="center"/>
      <protection/>
    </xf>
    <xf numFmtId="0" fontId="7" fillId="0" borderId="27" xfId="66" applyFont="1" applyBorder="1" applyAlignment="1" applyProtection="1">
      <alignment horizontal="center" vertical="top" wrapText="1"/>
      <protection/>
    </xf>
    <xf numFmtId="14" fontId="7" fillId="0" borderId="27" xfId="66" applyNumberFormat="1" applyFont="1" applyBorder="1" applyAlignment="1" applyProtection="1">
      <alignment horizontal="center" vertical="top" wrapText="1"/>
      <protection/>
    </xf>
    <xf numFmtId="49" fontId="7" fillId="0" borderId="27" xfId="66" applyNumberFormat="1" applyFont="1" applyBorder="1" applyAlignment="1" applyProtection="1">
      <alignment horizontal="center" vertical="center" wrapText="1"/>
      <protection/>
    </xf>
    <xf numFmtId="14" fontId="7" fillId="0" borderId="28" xfId="66" applyNumberFormat="1" applyFont="1" applyBorder="1" applyAlignment="1" applyProtection="1">
      <alignment horizontal="center" vertical="top" wrapText="1"/>
      <protection/>
    </xf>
    <xf numFmtId="0" fontId="7" fillId="0" borderId="29" xfId="66" applyFont="1" applyBorder="1" applyAlignment="1" applyProtection="1">
      <alignment horizontal="center" vertical="center" wrapText="1"/>
      <protection/>
    </xf>
    <xf numFmtId="0" fontId="7" fillId="0" borderId="10" xfId="66" applyFont="1" applyBorder="1" applyAlignment="1" applyProtection="1">
      <alignment horizontal="center" vertical="top" wrapText="1"/>
      <protection/>
    </xf>
    <xf numFmtId="49" fontId="7" fillId="0" borderId="10" xfId="66" applyNumberFormat="1" applyFont="1" applyBorder="1" applyAlignment="1" applyProtection="1">
      <alignment horizontal="center" vertical="center" wrapText="1"/>
      <protection/>
    </xf>
    <xf numFmtId="0" fontId="7" fillId="0" borderId="17" xfId="66" applyFont="1" applyBorder="1" applyAlignment="1" applyProtection="1">
      <alignment horizontal="center" vertical="top" wrapText="1"/>
      <protection/>
    </xf>
    <xf numFmtId="49" fontId="7" fillId="0" borderId="10" xfId="66" applyNumberFormat="1" applyFont="1" applyBorder="1" applyAlignment="1" applyProtection="1">
      <alignment horizontal="right" vertical="top" wrapText="1"/>
      <protection/>
    </xf>
    <xf numFmtId="0" fontId="9" fillId="0" borderId="10" xfId="66" applyFont="1" applyBorder="1" applyAlignment="1" applyProtection="1">
      <alignment vertical="top" wrapText="1"/>
      <protection/>
    </xf>
    <xf numFmtId="0" fontId="9" fillId="0" borderId="12" xfId="66" applyFont="1" applyBorder="1" applyAlignment="1" applyProtection="1">
      <alignment vertical="top" wrapText="1"/>
      <protection/>
    </xf>
    <xf numFmtId="49" fontId="7" fillId="33" borderId="18" xfId="66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6" applyFont="1" applyFill="1" applyBorder="1" applyAlignment="1" applyProtection="1">
      <alignment vertical="top" wrapText="1"/>
      <protection/>
    </xf>
    <xf numFmtId="0" fontId="9" fillId="0" borderId="10" xfId="66" applyFont="1" applyBorder="1" applyAlignment="1" applyProtection="1">
      <alignment horizontal="right" vertical="top" wrapText="1"/>
      <protection/>
    </xf>
    <xf numFmtId="0" fontId="18" fillId="37" borderId="10" xfId="66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6" applyNumberFormat="1" applyFont="1" applyBorder="1" applyAlignment="1" applyProtection="1">
      <alignment horizontal="right" vertical="top" wrapText="1"/>
      <protection/>
    </xf>
    <xf numFmtId="1" fontId="5" fillId="0" borderId="10" xfId="66" applyNumberFormat="1" applyFont="1" applyBorder="1" applyAlignment="1" applyProtection="1">
      <alignment horizontal="right" vertical="top" wrapText="1"/>
      <protection/>
    </xf>
    <xf numFmtId="0" fontId="18" fillId="37" borderId="10" xfId="66" applyFont="1" applyFill="1" applyBorder="1" applyAlignment="1" applyProtection="1">
      <alignment vertical="top"/>
      <protection/>
    </xf>
    <xf numFmtId="49" fontId="5" fillId="0" borderId="10" xfId="66" applyNumberFormat="1" applyFont="1" applyFill="1" applyBorder="1" applyAlignment="1" applyProtection="1">
      <alignment horizontal="right" vertical="top" wrapText="1"/>
      <protection/>
    </xf>
    <xf numFmtId="1" fontId="6" fillId="0" borderId="10" xfId="66" applyNumberFormat="1" applyFont="1" applyBorder="1" applyAlignment="1" applyProtection="1">
      <alignment horizontal="right" vertical="top" wrapText="1"/>
      <protection/>
    </xf>
    <xf numFmtId="1" fontId="8" fillId="0" borderId="12" xfId="66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6" applyNumberFormat="1" applyFont="1" applyBorder="1" applyAlignment="1" applyProtection="1">
      <alignment horizontal="right" vertical="top" wrapText="1"/>
      <protection/>
    </xf>
    <xf numFmtId="49" fontId="6" fillId="0" borderId="10" xfId="66" applyNumberFormat="1" applyFont="1" applyFill="1" applyBorder="1" applyAlignment="1" applyProtection="1">
      <alignment horizontal="right" vertical="top" wrapText="1"/>
      <protection/>
    </xf>
    <xf numFmtId="1" fontId="18" fillId="37" borderId="10" xfId="66" applyNumberFormat="1" applyFont="1" applyFill="1" applyBorder="1" applyAlignment="1" applyProtection="1">
      <alignment vertical="top" wrapText="1"/>
      <protection/>
    </xf>
    <xf numFmtId="1" fontId="9" fillId="0" borderId="10" xfId="66" applyNumberFormat="1" applyFont="1" applyBorder="1" applyAlignment="1" applyProtection="1">
      <alignment vertical="top" wrapText="1"/>
      <protection/>
    </xf>
    <xf numFmtId="1" fontId="18" fillId="37" borderId="10" xfId="66" applyNumberFormat="1" applyFont="1" applyFill="1" applyBorder="1" applyAlignment="1" applyProtection="1">
      <alignment vertical="top"/>
      <protection/>
    </xf>
    <xf numFmtId="1" fontId="4" fillId="0" borderId="18" xfId="66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6" applyNumberFormat="1" applyFont="1" applyBorder="1" applyAlignment="1" applyProtection="1">
      <alignment horizontal="right" vertical="top" wrapText="1"/>
      <protection/>
    </xf>
    <xf numFmtId="1" fontId="7" fillId="0" borderId="18" xfId="66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6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6" applyNumberFormat="1" applyFont="1" applyFill="1" applyBorder="1" applyAlignment="1" applyProtection="1">
      <alignment vertical="top"/>
      <protection/>
    </xf>
    <xf numFmtId="0" fontId="18" fillId="37" borderId="29" xfId="66" applyNumberFormat="1" applyFont="1" applyFill="1" applyBorder="1" applyAlignment="1" applyProtection="1">
      <alignment vertical="top" wrapText="1"/>
      <protection/>
    </xf>
    <xf numFmtId="49" fontId="4" fillId="0" borderId="10" xfId="66" applyNumberFormat="1" applyFont="1" applyFill="1" applyBorder="1" applyAlignment="1" applyProtection="1">
      <alignment horizontal="right" vertical="top" wrapText="1"/>
      <protection/>
    </xf>
    <xf numFmtId="1" fontId="7" fillId="0" borderId="10" xfId="66" applyNumberFormat="1" applyFont="1" applyBorder="1" applyAlignment="1" applyProtection="1">
      <alignment horizontal="right" vertical="top" wrapText="1"/>
      <protection/>
    </xf>
    <xf numFmtId="1" fontId="9" fillId="0" borderId="10" xfId="66" applyNumberFormat="1" applyFont="1" applyBorder="1" applyAlignment="1" applyProtection="1">
      <alignment horizontal="right" vertical="top" wrapText="1"/>
      <protection/>
    </xf>
    <xf numFmtId="1" fontId="6" fillId="0" borderId="13" xfId="66" applyNumberFormat="1" applyFont="1" applyBorder="1" applyAlignment="1" applyProtection="1">
      <alignment horizontal="right" vertical="top" wrapText="1"/>
      <protection/>
    </xf>
    <xf numFmtId="1" fontId="5" fillId="0" borderId="18" xfId="66" applyNumberFormat="1" applyFont="1" applyBorder="1" applyAlignment="1" applyProtection="1">
      <alignment horizontal="right" vertical="top" wrapText="1"/>
      <protection/>
    </xf>
    <xf numFmtId="1" fontId="9" fillId="0" borderId="30" xfId="66" applyNumberFormat="1" applyFont="1" applyBorder="1" applyAlignment="1" applyProtection="1">
      <alignment vertical="top" wrapText="1"/>
      <protection/>
    </xf>
    <xf numFmtId="1" fontId="9" fillId="0" borderId="31" xfId="66" applyNumberFormat="1" applyFont="1" applyBorder="1" applyAlignment="1" applyProtection="1">
      <alignment vertical="top" wrapText="1"/>
      <protection/>
    </xf>
    <xf numFmtId="1" fontId="5" fillId="0" borderId="23" xfId="66" applyNumberFormat="1" applyFont="1" applyBorder="1" applyAlignment="1" applyProtection="1">
      <alignment horizontal="right" vertical="top" wrapText="1"/>
      <protection/>
    </xf>
    <xf numFmtId="1" fontId="9" fillId="0" borderId="32" xfId="66" applyNumberFormat="1" applyFont="1" applyBorder="1" applyAlignment="1" applyProtection="1">
      <alignment vertical="top" wrapText="1"/>
      <protection/>
    </xf>
    <xf numFmtId="1" fontId="9" fillId="0" borderId="33" xfId="66" applyNumberFormat="1" applyFont="1" applyBorder="1" applyAlignment="1" applyProtection="1">
      <alignment vertical="top" wrapText="1"/>
      <protection/>
    </xf>
    <xf numFmtId="1" fontId="6" fillId="0" borderId="11" xfId="66" applyNumberFormat="1" applyFont="1" applyBorder="1" applyAlignment="1" applyProtection="1">
      <alignment horizontal="right" vertical="top" wrapText="1"/>
      <protection/>
    </xf>
    <xf numFmtId="1" fontId="6" fillId="33" borderId="10" xfId="66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6" applyNumberFormat="1" applyFont="1" applyBorder="1" applyAlignment="1" applyProtection="1">
      <alignment horizontal="right" vertical="top" wrapText="1"/>
      <protection/>
    </xf>
    <xf numFmtId="49" fontId="4" fillId="0" borderId="36" xfId="66" applyNumberFormat="1" applyFont="1" applyBorder="1" applyAlignment="1" applyProtection="1">
      <alignment horizontal="right" vertical="top" wrapText="1"/>
      <protection/>
    </xf>
    <xf numFmtId="1" fontId="4" fillId="0" borderId="36" xfId="66" applyNumberFormat="1" applyFont="1" applyBorder="1" applyAlignment="1" applyProtection="1">
      <alignment horizontal="right" vertical="top" wrapText="1"/>
      <protection/>
    </xf>
    <xf numFmtId="0" fontId="5" fillId="0" borderId="0" xfId="66" applyFont="1" applyAlignment="1" applyProtection="1">
      <alignment vertical="top"/>
      <protection/>
    </xf>
    <xf numFmtId="1" fontId="5" fillId="0" borderId="0" xfId="66" applyNumberFormat="1" applyFont="1" applyAlignment="1" applyProtection="1">
      <alignment vertical="top"/>
      <protection/>
    </xf>
    <xf numFmtId="0" fontId="10" fillId="0" borderId="10" xfId="68" applyFont="1" applyBorder="1" applyAlignment="1" applyProtection="1">
      <alignment horizontal="center" vertical="center" wrapText="1"/>
      <protection/>
    </xf>
    <xf numFmtId="0" fontId="10" fillId="0" borderId="16" xfId="68" applyFont="1" applyBorder="1" applyAlignment="1" applyProtection="1">
      <alignment horizontal="center" vertical="center" wrapText="1"/>
      <protection/>
    </xf>
    <xf numFmtId="0" fontId="10" fillId="0" borderId="12" xfId="68" applyFont="1" applyBorder="1" applyAlignment="1" applyProtection="1">
      <alignment horizontal="center" vertical="center" wrapText="1"/>
      <protection/>
    </xf>
    <xf numFmtId="0" fontId="10" fillId="0" borderId="11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vertical="center" wrapText="1"/>
      <protection/>
    </xf>
    <xf numFmtId="0" fontId="11" fillId="0" borderId="10" xfId="68" applyFont="1" applyFill="1" applyBorder="1" applyProtection="1">
      <alignment/>
      <protection/>
    </xf>
    <xf numFmtId="0" fontId="11" fillId="0" borderId="10" xfId="68" applyFont="1" applyBorder="1" applyAlignment="1" applyProtection="1">
      <alignment vertical="center" wrapText="1"/>
      <protection/>
    </xf>
    <xf numFmtId="3" fontId="11" fillId="0" borderId="10" xfId="68" applyNumberFormat="1" applyFont="1" applyBorder="1" applyAlignment="1" applyProtection="1">
      <alignment horizontal="center" vertical="center"/>
      <protection/>
    </xf>
    <xf numFmtId="0" fontId="11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0" fontId="11" fillId="0" borderId="10" xfId="68" applyFont="1" applyBorder="1" applyAlignment="1" applyProtection="1">
      <alignment horizontal="left" vertical="center" wrapText="1"/>
      <protection/>
    </xf>
    <xf numFmtId="3" fontId="12" fillId="0" borderId="10" xfId="68" applyNumberFormat="1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0" fontId="12" fillId="0" borderId="16" xfId="68" applyFont="1" applyBorder="1" applyAlignment="1" applyProtection="1">
      <alignment horizontal="center" vertical="center" wrapText="1"/>
      <protection/>
    </xf>
    <xf numFmtId="0" fontId="12" fillId="0" borderId="16" xfId="68" applyFont="1" applyBorder="1" applyAlignment="1" applyProtection="1">
      <alignment horizontal="center" wrapText="1"/>
      <protection/>
    </xf>
    <xf numFmtId="0" fontId="13" fillId="0" borderId="10" xfId="68" applyFont="1" applyBorder="1" applyAlignment="1" applyProtection="1">
      <alignment vertical="center" wrapText="1"/>
      <protection/>
    </xf>
    <xf numFmtId="0" fontId="11" fillId="0" borderId="29" xfId="68" applyFont="1" applyBorder="1" applyAlignment="1" applyProtection="1">
      <alignment vertical="center" wrapText="1"/>
      <protection/>
    </xf>
    <xf numFmtId="49" fontId="11" fillId="0" borderId="16" xfId="68" applyNumberFormat="1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0" fontId="10" fillId="0" borderId="12" xfId="68" applyFont="1" applyBorder="1" applyAlignment="1" applyProtection="1">
      <alignment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0" fontId="11" fillId="0" borderId="0" xfId="68" applyFont="1" applyBorder="1" applyAlignment="1" applyProtection="1">
      <alignment wrapText="1"/>
      <protection/>
    </xf>
    <xf numFmtId="1" fontId="11" fillId="0" borderId="10" xfId="68" applyNumberFormat="1" applyFont="1" applyBorder="1" applyAlignment="1" applyProtection="1">
      <alignment vertical="center"/>
      <protection/>
    </xf>
    <xf numFmtId="1" fontId="9" fillId="38" borderId="17" xfId="66" applyNumberFormat="1" applyFont="1" applyFill="1" applyBorder="1" applyAlignment="1" applyProtection="1">
      <alignment vertical="top" wrapText="1"/>
      <protection locked="0"/>
    </xf>
    <xf numFmtId="1" fontId="9" fillId="38" borderId="12" xfId="66" applyNumberFormat="1" applyFont="1" applyFill="1" applyBorder="1" applyAlignment="1" applyProtection="1">
      <alignment vertical="top" wrapText="1"/>
      <protection locked="0"/>
    </xf>
    <xf numFmtId="0" fontId="11" fillId="0" borderId="0" xfId="67" applyFont="1" applyAlignment="1" applyProtection="1">
      <alignment wrapText="1"/>
      <protection locked="0"/>
    </xf>
    <xf numFmtId="0" fontId="11" fillId="0" borderId="0" xfId="67" applyFont="1" applyFill="1" applyAlignment="1" applyProtection="1">
      <alignment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 locked="0"/>
    </xf>
    <xf numFmtId="0" fontId="10" fillId="0" borderId="0" xfId="67" applyFont="1" applyFill="1" applyBorder="1" applyAlignment="1" applyProtection="1">
      <alignment horizontal="centerContinuous" vertical="center" wrapText="1"/>
      <protection locked="0"/>
    </xf>
    <xf numFmtId="1" fontId="11" fillId="0" borderId="0" xfId="67" applyNumberFormat="1" applyFont="1" applyBorder="1" applyAlignment="1" applyProtection="1">
      <alignment wrapText="1"/>
      <protection/>
    </xf>
    <xf numFmtId="0" fontId="11" fillId="0" borderId="0" xfId="67" applyFont="1" applyAlignment="1" applyProtection="1">
      <alignment horizontal="centerContinuous" wrapText="1"/>
      <protection/>
    </xf>
    <xf numFmtId="0" fontId="11" fillId="0" borderId="0" xfId="67" applyFont="1" applyAlignment="1" applyProtection="1">
      <alignment horizontal="center" wrapText="1"/>
      <protection/>
    </xf>
    <xf numFmtId="0" fontId="10" fillId="0" borderId="0" xfId="67" applyFont="1" applyAlignment="1" applyProtection="1">
      <alignment wrapText="1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14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1" fillId="0" borderId="0" xfId="67" applyFont="1" applyBorder="1" applyAlignment="1" applyProtection="1">
      <alignment horizontal="center" wrapText="1"/>
      <protection/>
    </xf>
    <xf numFmtId="49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wrapText="1"/>
      <protection/>
    </xf>
    <xf numFmtId="49" fontId="12" fillId="0" borderId="10" xfId="67" applyNumberFormat="1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wrapText="1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Fill="1" applyBorder="1" applyAlignment="1" applyProtection="1">
      <alignment wrapText="1"/>
      <protection/>
    </xf>
    <xf numFmtId="49" fontId="11" fillId="0" borderId="10" xfId="67" applyNumberFormat="1" applyFont="1" applyFill="1" applyBorder="1" applyAlignment="1" applyProtection="1">
      <alignment horizontal="center" wrapText="1"/>
      <protection/>
    </xf>
    <xf numFmtId="0" fontId="10" fillId="0" borderId="10" xfId="67" applyFont="1" applyBorder="1" applyAlignment="1" applyProtection="1">
      <alignment horizontal="right" wrapText="1"/>
      <protection/>
    </xf>
    <xf numFmtId="49" fontId="10" fillId="0" borderId="10" xfId="67" applyNumberFormat="1" applyFont="1" applyBorder="1" applyAlignment="1" applyProtection="1">
      <alignment horizontal="center" wrapText="1"/>
      <protection/>
    </xf>
    <xf numFmtId="49" fontId="12" fillId="0" borderId="10" xfId="67" applyNumberFormat="1" applyFont="1" applyBorder="1" applyAlignment="1" applyProtection="1">
      <alignment horizontal="center" wrapText="1"/>
      <protection/>
    </xf>
    <xf numFmtId="1" fontId="11" fillId="0" borderId="10" xfId="67" applyNumberFormat="1" applyFont="1" applyFill="1" applyBorder="1" applyAlignment="1" applyProtection="1">
      <alignment wrapText="1"/>
      <protection/>
    </xf>
    <xf numFmtId="0" fontId="10" fillId="0" borderId="10" xfId="67" applyFont="1" applyBorder="1" applyAlignment="1" applyProtection="1">
      <alignment wrapText="1"/>
      <protection/>
    </xf>
    <xf numFmtId="49" fontId="11" fillId="0" borderId="0" xfId="67" applyNumberFormat="1" applyFont="1" applyBorder="1" applyAlignment="1" applyProtection="1">
      <alignment wrapText="1"/>
      <protection/>
    </xf>
    <xf numFmtId="1" fontId="11" fillId="0" borderId="0" xfId="67" applyNumberFormat="1" applyFont="1" applyFill="1" applyBorder="1" applyAlignment="1" applyProtection="1">
      <alignment wrapText="1"/>
      <protection/>
    </xf>
    <xf numFmtId="0" fontId="10" fillId="0" borderId="0" xfId="67" applyFont="1" applyAlignment="1" applyProtection="1">
      <alignment horizontal="center"/>
      <protection/>
    </xf>
    <xf numFmtId="1" fontId="11" fillId="0" borderId="10" xfId="69" applyNumberFormat="1" applyFont="1" applyFill="1" applyBorder="1" applyAlignment="1" applyProtection="1">
      <alignment vertical="center"/>
      <protection/>
    </xf>
    <xf numFmtId="1" fontId="11" fillId="0" borderId="12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vertical="center" wrapText="1"/>
      <protection locked="0"/>
    </xf>
    <xf numFmtId="49" fontId="10" fillId="0" borderId="0" xfId="69" applyNumberFormat="1" applyFont="1" applyBorder="1" applyAlignment="1" applyProtection="1">
      <alignment horizontal="center" vertical="center" wrapText="1"/>
      <protection locked="0"/>
    </xf>
    <xf numFmtId="0" fontId="11" fillId="0" borderId="0" xfId="69" applyFont="1" applyBorder="1" applyProtection="1">
      <alignment/>
      <protection locked="0"/>
    </xf>
    <xf numFmtId="0" fontId="11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5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8" applyFont="1" applyBorder="1" applyAlignment="1" applyProtection="1">
      <alignment wrapText="1"/>
      <protection locked="0"/>
    </xf>
    <xf numFmtId="1" fontId="11" fillId="0" borderId="0" xfId="68" applyNumberFormat="1" applyFont="1" applyBorder="1" applyProtection="1">
      <alignment/>
      <protection locked="0"/>
    </xf>
    <xf numFmtId="0" fontId="10" fillId="0" borderId="0" xfId="6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1" fontId="10" fillId="35" borderId="10" xfId="68" applyNumberFormat="1" applyFont="1" applyFill="1" applyBorder="1" applyAlignment="1" applyProtection="1">
      <alignment vertical="center"/>
      <protection locked="0"/>
    </xf>
    <xf numFmtId="0" fontId="9" fillId="0" borderId="0" xfId="66" applyFont="1" applyBorder="1" applyAlignment="1" applyProtection="1">
      <alignment vertical="top"/>
      <protection locked="0"/>
    </xf>
    <xf numFmtId="49" fontId="7" fillId="0" borderId="0" xfId="66" applyNumberFormat="1" applyFont="1" applyBorder="1" applyAlignment="1" applyProtection="1">
      <alignment vertical="top" wrapText="1"/>
      <protection locked="0"/>
    </xf>
    <xf numFmtId="1" fontId="9" fillId="0" borderId="0" xfId="66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6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6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5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6" applyFont="1" applyFill="1" applyBorder="1" applyAlignment="1" applyProtection="1">
      <alignment horizontal="left" vertical="top" wrapText="1"/>
      <protection/>
    </xf>
    <xf numFmtId="1" fontId="17" fillId="37" borderId="10" xfId="66" applyNumberFormat="1" applyFont="1" applyFill="1" applyBorder="1" applyAlignment="1" applyProtection="1">
      <alignment vertical="top" wrapText="1"/>
      <protection/>
    </xf>
    <xf numFmtId="0" fontId="17" fillId="37" borderId="37" xfId="66" applyFont="1" applyFill="1" applyBorder="1" applyAlignment="1" applyProtection="1">
      <alignment horizontal="left" vertical="top" wrapText="1"/>
      <protection/>
    </xf>
    <xf numFmtId="0" fontId="17" fillId="37" borderId="29" xfId="66" applyFont="1" applyFill="1" applyBorder="1" applyAlignment="1" applyProtection="1">
      <alignment vertical="top" wrapText="1"/>
      <protection/>
    </xf>
    <xf numFmtId="0" fontId="17" fillId="37" borderId="38" xfId="66" applyFont="1" applyFill="1" applyBorder="1" applyAlignment="1" applyProtection="1">
      <alignment vertical="top" wrapText="1"/>
      <protection/>
    </xf>
    <xf numFmtId="49" fontId="17" fillId="37" borderId="36" xfId="66" applyNumberFormat="1" applyFont="1" applyFill="1" applyBorder="1" applyAlignment="1" applyProtection="1">
      <alignment vertical="center" wrapText="1"/>
      <protection/>
    </xf>
    <xf numFmtId="0" fontId="17" fillId="37" borderId="10" xfId="66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9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8" applyNumberFormat="1" applyFont="1" applyFill="1" applyBorder="1" applyAlignment="1" applyProtection="1">
      <alignment vertical="center"/>
      <protection/>
    </xf>
    <xf numFmtId="0" fontId="9" fillId="0" borderId="10" xfId="66" applyFont="1" applyBorder="1" applyAlignment="1" applyProtection="1">
      <alignment vertical="top"/>
      <protection locked="0"/>
    </xf>
    <xf numFmtId="0" fontId="7" fillId="0" borderId="10" xfId="66" applyFont="1" applyBorder="1" applyAlignment="1" applyProtection="1">
      <alignment horizontal="left" vertical="top" wrapText="1"/>
      <protection locked="0"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11" fillId="0" borderId="0" xfId="68" applyFont="1" applyBorder="1" applyAlignment="1" applyProtection="1">
      <alignment horizontal="centerContinuous"/>
      <protection/>
    </xf>
    <xf numFmtId="0" fontId="11" fillId="0" borderId="35" xfId="68" applyFont="1" applyBorder="1" applyAlignment="1" applyProtection="1">
      <alignment horizontal="centerContinuous"/>
      <protection/>
    </xf>
    <xf numFmtId="0" fontId="11" fillId="0" borderId="0" xfId="68" applyFont="1" applyAlignment="1" applyProtection="1">
      <alignment horizontal="centerContinuous" wrapText="1"/>
      <protection/>
    </xf>
    <xf numFmtId="0" fontId="10" fillId="0" borderId="0" xfId="66" applyFont="1" applyBorder="1" applyAlignment="1" applyProtection="1">
      <alignment vertical="top" wrapText="1"/>
      <protection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0" fillId="0" borderId="0" xfId="67" applyFont="1" applyFill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top"/>
      <protection/>
    </xf>
    <xf numFmtId="0" fontId="10" fillId="0" borderId="0" xfId="66" applyFont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vertical="top" wrapText="1"/>
      <protection/>
    </xf>
    <xf numFmtId="0" fontId="10" fillId="0" borderId="0" xfId="67" applyFont="1" applyFill="1" applyBorder="1" applyAlignment="1" applyProtection="1">
      <alignment horizontal="right" vertical="center" wrapText="1"/>
      <protection/>
    </xf>
    <xf numFmtId="0" fontId="10" fillId="0" borderId="0" xfId="69" applyFont="1" applyAlignment="1" applyProtection="1">
      <alignment horizontal="centerContinuous" wrapText="1"/>
      <protection/>
    </xf>
    <xf numFmtId="49" fontId="10" fillId="0" borderId="0" xfId="69" applyNumberFormat="1" applyFont="1" applyAlignment="1" applyProtection="1">
      <alignment horizont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11" fillId="0" borderId="0" xfId="69" applyFont="1" applyProtection="1">
      <alignment/>
      <protection/>
    </xf>
    <xf numFmtId="0" fontId="9" fillId="0" borderId="0" xfId="69" applyFont="1" applyAlignment="1" applyProtection="1">
      <alignment horizontal="left"/>
      <protection/>
    </xf>
    <xf numFmtId="0" fontId="10" fillId="0" borderId="0" xfId="69" applyFont="1" applyBorder="1" applyAlignment="1" applyProtection="1">
      <alignment horizontal="left" vertical="top" wrapText="1"/>
      <protection/>
    </xf>
    <xf numFmtId="0" fontId="10" fillId="0" borderId="0" xfId="69" applyFont="1" applyProtection="1">
      <alignment/>
      <protection/>
    </xf>
    <xf numFmtId="0" fontId="10" fillId="0" borderId="0" xfId="67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6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5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5" applyFont="1" applyAlignment="1">
      <alignment/>
      <protection/>
    </xf>
    <xf numFmtId="0" fontId="4" fillId="0" borderId="0" xfId="65" applyFont="1" applyBorder="1">
      <alignment/>
      <protection/>
    </xf>
    <xf numFmtId="0" fontId="4" fillId="0" borderId="0" xfId="65" applyFont="1">
      <alignment/>
      <protection/>
    </xf>
    <xf numFmtId="0" fontId="5" fillId="0" borderId="0" xfId="65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5" applyNumberFormat="1" applyFont="1">
      <alignment/>
      <protection/>
    </xf>
    <xf numFmtId="0" fontId="10" fillId="0" borderId="0" xfId="65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1" fillId="0" borderId="0" xfId="65" applyNumberFormat="1" applyFont="1" applyProtection="1">
      <alignment/>
      <protection locked="0"/>
    </xf>
    <xf numFmtId="49" fontId="11" fillId="0" borderId="0" xfId="65" applyNumberFormat="1" applyFont="1" applyProtection="1">
      <alignment/>
      <protection/>
    </xf>
    <xf numFmtId="1" fontId="11" fillId="0" borderId="0" xfId="65" applyNumberFormat="1" applyFont="1" applyProtection="1">
      <alignment/>
      <protection/>
    </xf>
    <xf numFmtId="0" fontId="9" fillId="0" borderId="0" xfId="66" applyFont="1" applyAlignment="1" applyProtection="1">
      <alignment vertical="top"/>
      <protection/>
    </xf>
    <xf numFmtId="0" fontId="9" fillId="0" borderId="0" xfId="66" applyFont="1" applyAlignment="1" applyProtection="1">
      <alignment vertical="top" wrapText="1"/>
      <protection/>
    </xf>
    <xf numFmtId="0" fontId="10" fillId="0" borderId="0" xfId="65" applyFont="1" applyAlignment="1">
      <alignment horizontal="center"/>
      <protection/>
    </xf>
    <xf numFmtId="0" fontId="11" fillId="0" borderId="0" xfId="65" applyFont="1" applyAlignment="1" applyProtection="1">
      <alignment/>
      <protection/>
    </xf>
    <xf numFmtId="0" fontId="11" fillId="0" borderId="0" xfId="65" applyFont="1" applyAlignment="1">
      <alignment/>
      <protection/>
    </xf>
    <xf numFmtId="0" fontId="11" fillId="0" borderId="0" xfId="65" applyFont="1" applyAlignment="1" applyProtection="1">
      <alignment/>
      <protection locked="0"/>
    </xf>
    <xf numFmtId="0" fontId="10" fillId="0" borderId="0" xfId="69" applyFont="1">
      <alignment/>
      <protection/>
    </xf>
    <xf numFmtId="0" fontId="10" fillId="0" borderId="0" xfId="69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9" applyFont="1" applyAlignment="1" applyProtection="1">
      <alignment wrapText="1"/>
      <protection locked="0"/>
    </xf>
    <xf numFmtId="49" fontId="11" fillId="0" borderId="0" xfId="69" applyNumberFormat="1" applyFont="1" applyAlignment="1" applyProtection="1">
      <alignment horizontal="center" wrapText="1"/>
      <protection locked="0"/>
    </xf>
    <xf numFmtId="0" fontId="11" fillId="0" borderId="0" xfId="69" applyFont="1" applyProtection="1">
      <alignment/>
      <protection locked="0"/>
    </xf>
    <xf numFmtId="0" fontId="11" fillId="0" borderId="0" xfId="69" applyFont="1" applyAlignment="1">
      <alignment wrapText="1"/>
      <protection/>
    </xf>
    <xf numFmtId="49" fontId="11" fillId="0" borderId="0" xfId="69" applyNumberFormat="1" applyFont="1" applyAlignment="1">
      <alignment horizontal="center" wrapText="1"/>
      <protection/>
    </xf>
    <xf numFmtId="0" fontId="9" fillId="0" borderId="0" xfId="66" applyFont="1" applyFill="1" applyAlignment="1" applyProtection="1">
      <alignment vertical="top"/>
      <protection/>
    </xf>
    <xf numFmtId="0" fontId="9" fillId="0" borderId="0" xfId="66" applyFont="1" applyFill="1" applyAlignment="1" applyProtection="1">
      <alignment horizontal="right" vertical="top" wrapText="1"/>
      <protection/>
    </xf>
    <xf numFmtId="0" fontId="11" fillId="0" borderId="0" xfId="67" applyFont="1" applyFill="1" applyAlignment="1" applyProtection="1">
      <alignment wrapText="1"/>
      <protection/>
    </xf>
    <xf numFmtId="0" fontId="11" fillId="0" borderId="0" xfId="68" applyFont="1" applyProtection="1">
      <alignment/>
      <protection/>
    </xf>
    <xf numFmtId="0" fontId="11" fillId="0" borderId="0" xfId="68" applyFont="1">
      <alignment/>
      <protection/>
    </xf>
    <xf numFmtId="0" fontId="5" fillId="0" borderId="0" xfId="68" applyFont="1" applyAlignment="1" applyProtection="1">
      <alignment horizontal="left" wrapText="1"/>
      <protection/>
    </xf>
    <xf numFmtId="0" fontId="10" fillId="0" borderId="0" xfId="68" applyFont="1" applyAlignment="1" applyProtection="1">
      <alignment horizontal="right"/>
      <protection/>
    </xf>
    <xf numFmtId="0" fontId="11" fillId="0" borderId="10" xfId="68" applyFont="1" applyBorder="1" applyProtection="1">
      <alignment/>
      <protection/>
    </xf>
    <xf numFmtId="49" fontId="11" fillId="0" borderId="10" xfId="68" applyNumberFormat="1" applyFont="1" applyBorder="1" applyAlignment="1" applyProtection="1">
      <alignment horizontal="center" wrapText="1"/>
      <protection/>
    </xf>
    <xf numFmtId="1" fontId="11" fillId="34" borderId="10" xfId="68" applyNumberFormat="1" applyFont="1" applyFill="1" applyBorder="1" applyProtection="1">
      <alignment/>
      <protection locked="0"/>
    </xf>
    <xf numFmtId="49" fontId="12" fillId="0" borderId="10" xfId="68" applyNumberFormat="1" applyFont="1" applyBorder="1" applyAlignment="1" applyProtection="1">
      <alignment horizontal="center" wrapText="1"/>
      <protection/>
    </xf>
    <xf numFmtId="0" fontId="11" fillId="0" borderId="10" xfId="68" applyFont="1" applyBorder="1" applyAlignment="1" applyProtection="1">
      <alignment horizontal="center" wrapText="1"/>
      <protection/>
    </xf>
    <xf numFmtId="1" fontId="11" fillId="0" borderId="10" xfId="68" applyNumberFormat="1" applyFont="1" applyBorder="1" applyProtection="1">
      <alignment/>
      <protection/>
    </xf>
    <xf numFmtId="0" fontId="12" fillId="0" borderId="10" xfId="68" applyFont="1" applyBorder="1" applyAlignment="1" applyProtection="1">
      <alignment horizontal="center" wrapText="1"/>
      <protection/>
    </xf>
    <xf numFmtId="1" fontId="11" fillId="36" borderId="10" xfId="68" applyNumberFormat="1" applyFont="1" applyFill="1" applyBorder="1" applyProtection="1">
      <alignment/>
      <protection locked="0"/>
    </xf>
    <xf numFmtId="0" fontId="12" fillId="0" borderId="10" xfId="68" applyFont="1" applyBorder="1" applyAlignment="1" applyProtection="1">
      <alignment horizontal="left" vertical="center" wrapText="1"/>
      <protection/>
    </xf>
    <xf numFmtId="0" fontId="11" fillId="0" borderId="10" xfId="68" applyFont="1" applyBorder="1" applyAlignment="1" applyProtection="1">
      <alignment horizontal="centerContinuous" wrapText="1"/>
      <protection/>
    </xf>
    <xf numFmtId="49" fontId="10" fillId="0" borderId="10" xfId="68" applyNumberFormat="1" applyFont="1" applyBorder="1" applyAlignment="1" applyProtection="1">
      <alignment horizontal="centerContinuous" wrapText="1"/>
      <protection/>
    </xf>
    <xf numFmtId="3" fontId="11" fillId="0" borderId="10" xfId="68" applyNumberFormat="1" applyFont="1" applyFill="1" applyBorder="1" applyProtection="1">
      <alignment/>
      <protection/>
    </xf>
    <xf numFmtId="0" fontId="11" fillId="0" borderId="0" xfId="68" applyFont="1" applyBorder="1" applyAlignment="1" applyProtection="1">
      <alignment wrapText="1"/>
      <protection locked="0"/>
    </xf>
    <xf numFmtId="0" fontId="19" fillId="0" borderId="0" xfId="68" applyFont="1" applyBorder="1" applyAlignment="1">
      <alignment vertical="center" wrapText="1"/>
      <protection/>
    </xf>
    <xf numFmtId="0" fontId="19" fillId="0" borderId="0" xfId="68" applyFont="1" applyBorder="1" applyAlignment="1" applyProtection="1">
      <alignment vertical="center" wrapText="1"/>
      <protection locked="0"/>
    </xf>
    <xf numFmtId="1" fontId="11" fillId="0" borderId="0" xfId="68" applyNumberFormat="1" applyFont="1" applyProtection="1">
      <alignment/>
      <protection locked="0"/>
    </xf>
    <xf numFmtId="0" fontId="11" fillId="0" borderId="0" xfId="68" applyFont="1" applyBorder="1" applyAlignment="1">
      <alignment wrapText="1"/>
      <protection/>
    </xf>
    <xf numFmtId="1" fontId="11" fillId="0" borderId="0" xfId="68" applyNumberFormat="1" applyFont="1" applyBorder="1">
      <alignment/>
      <protection/>
    </xf>
    <xf numFmtId="1" fontId="11" fillId="0" borderId="0" xfId="68" applyNumberFormat="1" applyFont="1">
      <alignment/>
      <protection/>
    </xf>
    <xf numFmtId="0" fontId="11" fillId="0" borderId="0" xfId="68" applyFont="1" applyBorder="1">
      <alignment/>
      <protection/>
    </xf>
    <xf numFmtId="0" fontId="11" fillId="0" borderId="0" xfId="68" applyFont="1" applyAlignment="1">
      <alignment wrapText="1"/>
      <protection/>
    </xf>
    <xf numFmtId="0" fontId="9" fillId="0" borderId="0" xfId="66" applyFont="1" applyAlignment="1" applyProtection="1">
      <alignment horizontal="right" vertical="top" wrapText="1"/>
      <protection locked="0"/>
    </xf>
    <xf numFmtId="0" fontId="9" fillId="0" borderId="0" xfId="66" applyFont="1" applyAlignment="1" applyProtection="1">
      <alignment horizontal="right" vertical="top"/>
      <protection locked="0"/>
    </xf>
    <xf numFmtId="49" fontId="20" fillId="0" borderId="10" xfId="68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5" applyFont="1" applyProtection="1">
      <alignment/>
      <protection/>
    </xf>
    <xf numFmtId="0" fontId="21" fillId="0" borderId="0" xfId="65" applyFont="1">
      <alignment/>
      <protection/>
    </xf>
    <xf numFmtId="14" fontId="7" fillId="0" borderId="10" xfId="66" applyNumberFormat="1" applyFont="1" applyBorder="1" applyAlignment="1" applyProtection="1">
      <alignment horizontal="left" vertical="top" wrapText="1"/>
      <protection locked="0"/>
    </xf>
    <xf numFmtId="1" fontId="9" fillId="0" borderId="0" xfId="66" applyNumberFormat="1" applyFont="1" applyAlignment="1" applyProtection="1">
      <alignment vertical="top" wrapText="1"/>
      <protection locked="0"/>
    </xf>
    <xf numFmtId="1" fontId="11" fillId="34" borderId="10" xfId="64" applyNumberFormat="1" applyFont="1" applyFill="1" applyBorder="1" applyAlignment="1" applyProtection="1">
      <alignment vertical="center" wrapText="1"/>
      <protection locked="0"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1" fontId="11" fillId="34" borderId="10" xfId="64" applyNumberFormat="1" applyFont="1" applyFill="1" applyBorder="1" applyAlignment="1" applyProtection="1">
      <alignment horizontal="center" vertical="center" wrapText="1"/>
      <protection locked="0"/>
    </xf>
    <xf numFmtId="1" fontId="11" fillId="34" borderId="10" xfId="64" applyNumberFormat="1" applyFont="1" applyFill="1" applyBorder="1" applyAlignment="1" applyProtection="1">
      <alignment horizontal="center" vertical="center"/>
      <protection locked="0"/>
    </xf>
    <xf numFmtId="1" fontId="7" fillId="0" borderId="0" xfId="66" applyNumberFormat="1" applyFont="1" applyBorder="1" applyAlignment="1" applyProtection="1">
      <alignment vertical="top" wrapText="1"/>
      <protection locked="0"/>
    </xf>
    <xf numFmtId="0" fontId="7" fillId="0" borderId="0" xfId="6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6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8" applyNumberFormat="1" applyFont="1" applyBorder="1" applyAlignment="1" applyProtection="1">
      <alignment horizontal="left"/>
      <protection locked="0"/>
    </xf>
    <xf numFmtId="0" fontId="10" fillId="0" borderId="0" xfId="66" applyFont="1" applyBorder="1" applyAlignment="1" applyProtection="1">
      <alignment horizontal="left" vertical="top" wrapText="1"/>
      <protection/>
    </xf>
    <xf numFmtId="191" fontId="11" fillId="0" borderId="32" xfId="66" applyNumberFormat="1" applyFont="1" applyBorder="1" applyAlignment="1" applyProtection="1">
      <alignment horizontal="left" vertical="top" wrapText="1"/>
      <protection/>
    </xf>
    <xf numFmtId="0" fontId="5" fillId="0" borderId="0" xfId="68" applyFont="1" applyAlignment="1" applyProtection="1">
      <alignment horizontal="left" wrapText="1"/>
      <protection/>
    </xf>
    <xf numFmtId="0" fontId="10" fillId="0" borderId="0" xfId="68" applyFont="1" applyBorder="1" applyAlignment="1" applyProtection="1">
      <alignment horizontal="left" wrapText="1"/>
      <protection/>
    </xf>
    <xf numFmtId="0" fontId="11" fillId="0" borderId="0" xfId="67" applyFont="1" applyFill="1" applyAlignment="1" applyProtection="1">
      <alignment horizontal="center" wrapText="1"/>
      <protection locked="0"/>
    </xf>
    <xf numFmtId="0" fontId="10" fillId="0" borderId="0" xfId="69" applyFont="1" applyAlignment="1">
      <alignment horizontal="center" wrapText="1"/>
      <protection/>
    </xf>
    <xf numFmtId="0" fontId="10" fillId="0" borderId="0" xfId="69" applyFont="1" applyBorder="1" applyAlignment="1" applyProtection="1">
      <alignment horizontal="left"/>
      <protection locked="0"/>
    </xf>
    <xf numFmtId="0" fontId="10" fillId="0" borderId="0" xfId="66" applyNumberFormat="1" applyFont="1" applyBorder="1" applyAlignment="1" applyProtection="1">
      <alignment horizontal="left" vertical="top" wrapText="1"/>
      <protection/>
    </xf>
    <xf numFmtId="0" fontId="10" fillId="0" borderId="0" xfId="69" applyFont="1" applyBorder="1" applyAlignment="1" applyProtection="1">
      <alignment horizontal="left" vertical="center" wrapText="1"/>
      <protection locked="0"/>
    </xf>
    <xf numFmtId="0" fontId="9" fillId="0" borderId="0" xfId="69" applyFont="1" applyAlignment="1" applyProtection="1">
      <alignment horizontal="left"/>
      <protection/>
    </xf>
    <xf numFmtId="0" fontId="9" fillId="0" borderId="0" xfId="69" applyFont="1" applyAlignment="1" applyProtection="1">
      <alignment horizontal="right"/>
      <protection/>
    </xf>
    <xf numFmtId="192" fontId="10" fillId="0" borderId="32" xfId="66" applyNumberFormat="1" applyFont="1" applyBorder="1" applyAlignment="1" applyProtection="1">
      <alignment horizontal="left" vertical="top" wrapText="1"/>
      <protection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6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El.7.2 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6"/>
  <sheetViews>
    <sheetView zoomScale="85" zoomScaleNormal="85" zoomScalePageLayoutView="0" workbookViewId="0" topLeftCell="A49">
      <selection activeCell="F33" sqref="F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864</v>
      </c>
      <c r="F3" s="217" t="s">
        <v>2</v>
      </c>
      <c r="G3" s="172"/>
      <c r="H3" s="461">
        <v>201105038</v>
      </c>
    </row>
    <row r="4" spans="1:8" ht="15">
      <c r="A4" s="581" t="s">
        <v>866</v>
      </c>
      <c r="B4" s="587"/>
      <c r="C4" s="587"/>
      <c r="D4" s="587"/>
      <c r="E4" s="504" t="s">
        <v>865</v>
      </c>
      <c r="F4" s="583" t="s">
        <v>3</v>
      </c>
      <c r="G4" s="584"/>
      <c r="H4" s="461">
        <v>1582</v>
      </c>
    </row>
    <row r="5" spans="1:8" ht="15">
      <c r="A5" s="581" t="s">
        <v>4</v>
      </c>
      <c r="B5" s="582"/>
      <c r="C5" s="582"/>
      <c r="D5" s="582"/>
      <c r="E5" s="574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4617</v>
      </c>
      <c r="D11" s="151">
        <v>5628</v>
      </c>
      <c r="E11" s="237" t="s">
        <v>21</v>
      </c>
      <c r="F11" s="242" t="s">
        <v>22</v>
      </c>
      <c r="G11" s="152">
        <v>151482</v>
      </c>
      <c r="H11" s="152">
        <v>151482</v>
      </c>
    </row>
    <row r="12" spans="1:8" ht="15">
      <c r="A12" s="235" t="s">
        <v>23</v>
      </c>
      <c r="B12" s="241" t="s">
        <v>24</v>
      </c>
      <c r="C12" s="151">
        <v>17324</v>
      </c>
      <c r="D12" s="151">
        <v>17924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6860</v>
      </c>
      <c r="D13" s="151">
        <v>10151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48113</v>
      </c>
      <c r="D14" s="151">
        <v>48538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118</v>
      </c>
      <c r="D15" s="151">
        <v>139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86</v>
      </c>
      <c r="D16" s="151">
        <v>98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992</v>
      </c>
      <c r="D17" s="151">
        <v>942</v>
      </c>
      <c r="E17" s="243" t="s">
        <v>45</v>
      </c>
      <c r="F17" s="245" t="s">
        <v>46</v>
      </c>
      <c r="G17" s="154">
        <f>G11+G14+G15+G16</f>
        <v>151482</v>
      </c>
      <c r="H17" s="154">
        <f>H11+H14+H15+H16</f>
        <v>151482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</v>
      </c>
      <c r="D18" s="151">
        <v>4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78113</v>
      </c>
      <c r="D19" s="155">
        <f>SUM(D11:D18)</f>
        <v>83424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1727</v>
      </c>
      <c r="D20" s="151">
        <v>2313</v>
      </c>
      <c r="E20" s="237" t="s">
        <v>56</v>
      </c>
      <c r="F20" s="242" t="s">
        <v>57</v>
      </c>
      <c r="G20" s="158">
        <v>528</v>
      </c>
      <c r="H20" s="158">
        <v>528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27</v>
      </c>
      <c r="D24" s="151">
        <v>31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528</v>
      </c>
      <c r="H25" s="154">
        <f>H19+H20+H21</f>
        <v>528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5744</v>
      </c>
      <c r="D26" s="151">
        <v>6407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5771</v>
      </c>
      <c r="D27" s="155">
        <f>SUM(D23:D26)</f>
        <v>6438</v>
      </c>
      <c r="E27" s="253" t="s">
        <v>82</v>
      </c>
      <c r="F27" s="242" t="s">
        <v>83</v>
      </c>
      <c r="G27" s="154">
        <f>SUM(G28:G30)</f>
        <v>-45971</v>
      </c>
      <c r="H27" s="154">
        <f>SUM(H28:H30)</f>
        <v>-87314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f>-45971</f>
        <v>-45971</v>
      </c>
      <c r="H29" s="316">
        <v>-87314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f>3567+5</f>
        <v>3572</v>
      </c>
      <c r="H31" s="152">
        <v>41343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-42399</v>
      </c>
      <c r="H33" s="154">
        <f>H27+H31+H32</f>
        <v>-45971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109611</v>
      </c>
      <c r="H36" s="154">
        <f>H25+H17+H33</f>
        <v>106039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1351</v>
      </c>
      <c r="H48" s="152">
        <v>1657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1351</v>
      </c>
      <c r="H49" s="154">
        <f>SUM(H43:H48)</f>
        <v>1657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3898</v>
      </c>
      <c r="D50" s="151">
        <v>5178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3898</v>
      </c>
      <c r="D51" s="155">
        <f>SUM(D47:D50)</f>
        <v>5178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405</v>
      </c>
      <c r="H53" s="152">
        <v>434</v>
      </c>
    </row>
    <row r="54" spans="1:8" ht="15">
      <c r="A54" s="235" t="s">
        <v>165</v>
      </c>
      <c r="B54" s="249" t="s">
        <v>166</v>
      </c>
      <c r="C54" s="151">
        <v>3891</v>
      </c>
      <c r="D54" s="151">
        <v>3880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93400</v>
      </c>
      <c r="D55" s="155">
        <f>D19+D20+D21+D27+D32+D45+D51+D53+D54</f>
        <v>101233</v>
      </c>
      <c r="E55" s="237" t="s">
        <v>171</v>
      </c>
      <c r="F55" s="261" t="s">
        <v>172</v>
      </c>
      <c r="G55" s="154">
        <f>G49+G51+G52+G53+G54</f>
        <v>1756</v>
      </c>
      <c r="H55" s="154">
        <f>H49+H51+H52+H53+H54</f>
        <v>2091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1189</v>
      </c>
      <c r="D58" s="151">
        <v>1216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37</v>
      </c>
      <c r="H59" s="152">
        <v>37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13498</v>
      </c>
      <c r="H61" s="154">
        <f>SUM(H62:H68)</f>
        <v>11293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11077</v>
      </c>
      <c r="H62" s="152">
        <v>8566</v>
      </c>
    </row>
    <row r="63" spans="1:13" ht="15">
      <c r="A63" s="235" t="s">
        <v>194</v>
      </c>
      <c r="B63" s="241" t="s">
        <v>195</v>
      </c>
      <c r="C63" s="151">
        <v>19</v>
      </c>
      <c r="D63" s="151">
        <v>211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1208</v>
      </c>
      <c r="D64" s="155">
        <f>SUM(D58:D63)</f>
        <v>1427</v>
      </c>
      <c r="E64" s="237" t="s">
        <v>199</v>
      </c>
      <c r="F64" s="242" t="s">
        <v>200</v>
      </c>
      <c r="G64" s="152">
        <v>1801</v>
      </c>
      <c r="H64" s="152">
        <v>2154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61</v>
      </c>
      <c r="H66" s="152">
        <v>86</v>
      </c>
    </row>
    <row r="67" spans="1:8" ht="15">
      <c r="A67" s="235" t="s">
        <v>206</v>
      </c>
      <c r="B67" s="241" t="s">
        <v>207</v>
      </c>
      <c r="C67" s="151">
        <v>11493</v>
      </c>
      <c r="D67" s="151">
        <v>6419</v>
      </c>
      <c r="E67" s="237" t="s">
        <v>208</v>
      </c>
      <c r="F67" s="242" t="s">
        <v>209</v>
      </c>
      <c r="G67" s="152">
        <v>4</v>
      </c>
      <c r="H67" s="152">
        <v>3</v>
      </c>
    </row>
    <row r="68" spans="1:8" ht="15">
      <c r="A68" s="235" t="s">
        <v>210</v>
      </c>
      <c r="B68" s="241" t="s">
        <v>211</v>
      </c>
      <c r="C68" s="151">
        <v>11171</v>
      </c>
      <c r="D68" s="151">
        <v>6468</v>
      </c>
      <c r="E68" s="237" t="s">
        <v>212</v>
      </c>
      <c r="F68" s="242" t="s">
        <v>213</v>
      </c>
      <c r="G68" s="152">
        <v>555</v>
      </c>
      <c r="H68" s="152">
        <v>467</v>
      </c>
    </row>
    <row r="69" spans="1:8" ht="15">
      <c r="A69" s="235" t="s">
        <v>214</v>
      </c>
      <c r="B69" s="241" t="s">
        <v>215</v>
      </c>
      <c r="C69" s="151">
        <v>29</v>
      </c>
      <c r="D69" s="151">
        <v>61</v>
      </c>
      <c r="E69" s="251" t="s">
        <v>77</v>
      </c>
      <c r="F69" s="242" t="s">
        <v>216</v>
      </c>
      <c r="G69" s="152">
        <v>114</v>
      </c>
      <c r="H69" s="152">
        <v>113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57</v>
      </c>
    </row>
    <row r="71" spans="1:18" ht="15">
      <c r="A71" s="235" t="s">
        <v>221</v>
      </c>
      <c r="B71" s="241" t="s">
        <v>222</v>
      </c>
      <c r="C71" s="151">
        <v>66</v>
      </c>
      <c r="D71" s="151">
        <v>66</v>
      </c>
      <c r="E71" s="253" t="s">
        <v>45</v>
      </c>
      <c r="F71" s="273" t="s">
        <v>223</v>
      </c>
      <c r="G71" s="161">
        <f>G59+G60+G61+G69+G70</f>
        <v>13659</v>
      </c>
      <c r="H71" s="161">
        <f>H59+H60+H61+H69+H70</f>
        <v>11500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225</v>
      </c>
      <c r="D74" s="151">
        <v>285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22984</v>
      </c>
      <c r="D75" s="155">
        <f>SUM(D67:D74)</f>
        <v>13299</v>
      </c>
      <c r="E75" s="251" t="s">
        <v>159</v>
      </c>
      <c r="F75" s="245" t="s">
        <v>233</v>
      </c>
      <c r="G75" s="152">
        <v>1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13660</v>
      </c>
      <c r="H79" s="162">
        <f>H71+H74+H75+H76</f>
        <v>11504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6995</v>
      </c>
      <c r="D88" s="151">
        <v>3658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6995</v>
      </c>
      <c r="D91" s="155">
        <f>SUM(D87:D90)</f>
        <v>3658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440</v>
      </c>
      <c r="D92" s="151">
        <v>17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31627</v>
      </c>
      <c r="D93" s="155">
        <f>D64+D75+D84+D91+D92</f>
        <v>18401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125027</v>
      </c>
      <c r="D94" s="164">
        <f>D93+D55</f>
        <v>119634</v>
      </c>
      <c r="E94" s="449" t="s">
        <v>269</v>
      </c>
      <c r="F94" s="289" t="s">
        <v>270</v>
      </c>
      <c r="G94" s="165">
        <f>G36+G39+G55+G79</f>
        <v>125027</v>
      </c>
      <c r="H94" s="165">
        <f>H36+H39+H55+H79</f>
        <v>119634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5">
        <f>C94-G94</f>
        <v>0</v>
      </c>
      <c r="H96" s="172"/>
      <c r="M96" s="157"/>
    </row>
    <row r="97" spans="1:13" ht="15">
      <c r="A97" s="431"/>
      <c r="B97" s="432"/>
      <c r="C97" s="150"/>
      <c r="D97" s="58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D11:D17 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PageLayoutView="0" workbookViewId="0" topLeftCell="A7">
      <selection activeCell="G13" sqref="G1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НУРТС България АД</v>
      </c>
      <c r="C2" s="590"/>
      <c r="D2" s="590"/>
      <c r="E2" s="590"/>
      <c r="F2" s="592" t="s">
        <v>2</v>
      </c>
      <c r="G2" s="592"/>
      <c r="H2" s="525">
        <f>'справка №1-БАЛАНС'!H3</f>
        <v>201105038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5" t="s">
        <v>3</v>
      </c>
      <c r="G3" s="526"/>
      <c r="H3" s="526">
        <f>'справка №1-БАЛАНС'!H4</f>
        <v>1582</v>
      </c>
    </row>
    <row r="4" spans="1:8" ht="17.25" customHeight="1">
      <c r="A4" s="467" t="s">
        <v>4</v>
      </c>
      <c r="B4" s="591" t="str">
        <f>'справка №1-БАЛАНС'!E5</f>
        <v>01.01.2018-30.06.2018</v>
      </c>
      <c r="C4" s="591"/>
      <c r="D4" s="591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1868</v>
      </c>
      <c r="D9" s="46">
        <v>1657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8216</v>
      </c>
      <c r="D10" s="46">
        <v>8825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5276</v>
      </c>
      <c r="D11" s="46">
        <v>3530</v>
      </c>
      <c r="E11" s="300" t="s">
        <v>292</v>
      </c>
      <c r="F11" s="548" t="s">
        <v>293</v>
      </c>
      <c r="G11" s="549">
        <v>19004</v>
      </c>
      <c r="H11" s="549">
        <v>19072</v>
      </c>
    </row>
    <row r="12" spans="1:8" ht="12">
      <c r="A12" s="298" t="s">
        <v>294</v>
      </c>
      <c r="B12" s="299" t="s">
        <v>295</v>
      </c>
      <c r="C12" s="46">
        <v>176</v>
      </c>
      <c r="D12" s="46">
        <v>579</v>
      </c>
      <c r="E12" s="300" t="s">
        <v>77</v>
      </c>
      <c r="F12" s="548" t="s">
        <v>296</v>
      </c>
      <c r="G12" s="549">
        <v>3448</v>
      </c>
      <c r="H12" s="549">
        <v>3555</v>
      </c>
    </row>
    <row r="13" spans="1:18" ht="12">
      <c r="A13" s="298" t="s">
        <v>297</v>
      </c>
      <c r="B13" s="299" t="s">
        <v>298</v>
      </c>
      <c r="C13" s="46">
        <v>13</v>
      </c>
      <c r="D13" s="46">
        <v>31</v>
      </c>
      <c r="E13" s="301" t="s">
        <v>50</v>
      </c>
      <c r="F13" s="550" t="s">
        <v>299</v>
      </c>
      <c r="G13" s="547">
        <f>SUM(G9:G12)</f>
        <v>22452</v>
      </c>
      <c r="H13" s="547">
        <f>SUM(H9:H12)</f>
        <v>22627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1878</v>
      </c>
      <c r="D14" s="46">
        <v>0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981</v>
      </c>
      <c r="D16" s="47">
        <v>1020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>
        <v>556</v>
      </c>
      <c r="D17" s="48">
        <v>631</v>
      </c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18408</v>
      </c>
      <c r="D19" s="49">
        <f>SUM(D9:D15)+D16</f>
        <v>15642</v>
      </c>
      <c r="E19" s="304" t="s">
        <v>316</v>
      </c>
      <c r="F19" s="551" t="s">
        <v>317</v>
      </c>
      <c r="G19" s="549">
        <v>97</v>
      </c>
      <c r="H19" s="549">
        <v>85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174</v>
      </c>
      <c r="D22" s="46">
        <v>863</v>
      </c>
      <c r="E22" s="304" t="s">
        <v>325</v>
      </c>
      <c r="F22" s="551" t="s">
        <v>326</v>
      </c>
      <c r="G22" s="549">
        <v>9</v>
      </c>
      <c r="H22" s="549">
        <v>8</v>
      </c>
    </row>
    <row r="23" spans="1:8" ht="24">
      <c r="A23" s="298" t="s">
        <v>327</v>
      </c>
      <c r="B23" s="305" t="s">
        <v>328</v>
      </c>
      <c r="C23" s="46"/>
      <c r="D23" s="46">
        <v>0</v>
      </c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5</v>
      </c>
      <c r="D24" s="46">
        <v>7</v>
      </c>
      <c r="E24" s="301" t="s">
        <v>102</v>
      </c>
      <c r="F24" s="553" t="s">
        <v>333</v>
      </c>
      <c r="G24" s="547">
        <f>SUM(G19:G23)</f>
        <v>106</v>
      </c>
      <c r="H24" s="547">
        <f>SUM(H19:H23)</f>
        <v>93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6</v>
      </c>
      <c r="D25" s="46">
        <v>5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185</v>
      </c>
      <c r="D26" s="49">
        <f>SUM(D22:D25)</f>
        <v>875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18593</v>
      </c>
      <c r="D28" s="50">
        <f>D26+D19</f>
        <v>16517</v>
      </c>
      <c r="E28" s="127" t="s">
        <v>338</v>
      </c>
      <c r="F28" s="553" t="s">
        <v>339</v>
      </c>
      <c r="G28" s="547">
        <f>G13+G15+G24</f>
        <v>22558</v>
      </c>
      <c r="H28" s="547">
        <f>H13+H15+H24</f>
        <v>22720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3965</v>
      </c>
      <c r="D30" s="50">
        <f>IF((H28-D28)&gt;0,H28-D28,0)</f>
        <v>6203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344</v>
      </c>
      <c r="C31" s="46"/>
      <c r="D31" s="46"/>
      <c r="E31" s="296" t="s">
        <v>855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18593</v>
      </c>
      <c r="D33" s="49">
        <f>D28-D31+D32</f>
        <v>16517</v>
      </c>
      <c r="E33" s="127" t="s">
        <v>352</v>
      </c>
      <c r="F33" s="553" t="s">
        <v>353</v>
      </c>
      <c r="G33" s="53">
        <f>G32-G31+G28</f>
        <v>22558</v>
      </c>
      <c r="H33" s="53">
        <f>H32-H31+H28</f>
        <v>22720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3965</v>
      </c>
      <c r="D34" s="50">
        <f>IF((H33-D33)&gt;0,H33-D33,0)</f>
        <v>6203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393</v>
      </c>
      <c r="D35" s="49">
        <f>D36+D37+D38</f>
        <v>617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>
        <v>432</v>
      </c>
      <c r="D36" s="46">
        <v>167</v>
      </c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>
        <v>-39</v>
      </c>
      <c r="D37" s="430">
        <v>450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3572</v>
      </c>
      <c r="D39" s="460">
        <f>+IF((H33-D33-D35)&gt;0,H33-D33-D35,0)</f>
        <v>5586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3572</v>
      </c>
      <c r="D41" s="52">
        <f>IF(H39=0,IF(D39-D40&gt;0,D39-D40+H40,0),IF(H39-H40&lt;0,H40-H39+D39,0))</f>
        <v>5586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22558</v>
      </c>
      <c r="D42" s="53">
        <f>D33+D35+D39</f>
        <v>22720</v>
      </c>
      <c r="E42" s="128" t="s">
        <v>379</v>
      </c>
      <c r="F42" s="129" t="s">
        <v>380</v>
      </c>
      <c r="G42" s="53">
        <f>G39+G33</f>
        <v>22558</v>
      </c>
      <c r="H42" s="53">
        <f>H39+H33</f>
        <v>22720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3" t="s">
        <v>862</v>
      </c>
      <c r="B45" s="593"/>
      <c r="C45" s="593"/>
      <c r="D45" s="593"/>
      <c r="E45" s="59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110" zoomScaleNormal="110" zoomScalePageLayoutView="0" workbookViewId="0" topLeftCell="A1">
      <selection activeCell="D4" sqref="D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НУРТС България АД</v>
      </c>
      <c r="C4" s="540" t="s">
        <v>2</v>
      </c>
      <c r="D4" s="540">
        <f>'справка №1-БАЛАНС'!H3</f>
        <v>201105038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1" t="s">
        <v>3</v>
      </c>
      <c r="D5" s="540">
        <f>'справка №1-БАЛАНС'!H4</f>
        <v>1582</v>
      </c>
    </row>
    <row r="6" spans="1:6" ht="12" customHeight="1">
      <c r="A6" s="471" t="s">
        <v>4</v>
      </c>
      <c r="B6" s="505" t="str">
        <f>'справка №1-БАЛАНС'!E5</f>
        <v>01.01.2018-30.06.2018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15721</v>
      </c>
      <c r="D10" s="54">
        <v>24160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-7080</v>
      </c>
      <c r="D11" s="54">
        <v>-9016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-193</v>
      </c>
      <c r="D13" s="54">
        <v>-600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-203</v>
      </c>
      <c r="D15" s="54">
        <v>-55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-3180</v>
      </c>
      <c r="D19" s="54">
        <v>-2342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5065</v>
      </c>
      <c r="D20" s="55">
        <f>SUM(D10:D19)</f>
        <v>12147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-884</v>
      </c>
      <c r="D22" s="54">
        <v>-1018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3656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2772</v>
      </c>
      <c r="D32" s="55">
        <f>SUM(D22:D31)</f>
        <v>-1018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-4008</v>
      </c>
      <c r="D37" s="54">
        <v>-10790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-492</v>
      </c>
      <c r="D39" s="54">
        <v>-510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-4500</v>
      </c>
      <c r="D42" s="55">
        <f>SUM(D34:D41)</f>
        <v>-11300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3337</v>
      </c>
      <c r="D43" s="55">
        <f>D42+D32+D20</f>
        <v>-171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3658</v>
      </c>
      <c r="D44" s="132">
        <v>5288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6995</v>
      </c>
      <c r="D45" s="55">
        <f>D44+D43</f>
        <v>5117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1">
      <selection activeCell="A8" sqref="A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7" t="str">
        <f>'справка №1-БАЛАНС'!E3</f>
        <v>НУРТС България АД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201105038</v>
      </c>
      <c r="N3" s="2"/>
    </row>
    <row r="4" spans="1:15" s="531" customFormat="1" ht="13.5" customHeight="1">
      <c r="A4" s="467" t="s">
        <v>460</v>
      </c>
      <c r="B4" s="597" t="str">
        <f>'справка №1-БАЛАНС'!E4</f>
        <v>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>
        <f>'справка №1-БАЛАНС'!H4</f>
        <v>1582</v>
      </c>
      <c r="N4" s="3"/>
      <c r="O4" s="3"/>
    </row>
    <row r="5" spans="1:14" s="531" customFormat="1" ht="12.75" customHeight="1">
      <c r="A5" s="467" t="s">
        <v>4</v>
      </c>
      <c r="B5" s="601" t="str">
        <f>'справка №1-БАЛАНС'!E5</f>
        <v>01.01.2018-30.06.2018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151482</v>
      </c>
      <c r="D11" s="58">
        <f>'справка №1-БАЛАНС'!H19</f>
        <v>0</v>
      </c>
      <c r="E11" s="58">
        <f>'справка №1-БАЛАНС'!H20</f>
        <v>528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41343</v>
      </c>
      <c r="J11" s="58">
        <f>'справка №1-БАЛАНС'!H29+'справка №1-БАЛАНС'!H32</f>
        <v>-87314</v>
      </c>
      <c r="K11" s="60"/>
      <c r="L11" s="344">
        <f>SUM(C11:K11)</f>
        <v>106039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151482</v>
      </c>
      <c r="D15" s="61">
        <f aca="true" t="shared" si="2" ref="D15:M15">D11+D12</f>
        <v>0</v>
      </c>
      <c r="E15" s="61">
        <f t="shared" si="2"/>
        <v>528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41343</v>
      </c>
      <c r="J15" s="61">
        <f t="shared" si="2"/>
        <v>-87314</v>
      </c>
      <c r="K15" s="61">
        <f t="shared" si="2"/>
        <v>0</v>
      </c>
      <c r="L15" s="344">
        <f t="shared" si="1"/>
        <v>106039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3572</v>
      </c>
      <c r="J16" s="345">
        <f>+'справка №1-БАЛАНС'!G32</f>
        <v>0</v>
      </c>
      <c r="K16" s="60"/>
      <c r="L16" s="344">
        <f t="shared" si="1"/>
        <v>3572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-41343</v>
      </c>
      <c r="J20" s="60">
        <v>41343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151482</v>
      </c>
      <c r="D29" s="59">
        <f aca="true" t="shared" si="6" ref="D29:M29">D17+D20+D21+D24+D28+D27+D15+D16</f>
        <v>0</v>
      </c>
      <c r="E29" s="59">
        <f t="shared" si="6"/>
        <v>528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3572</v>
      </c>
      <c r="J29" s="59">
        <f t="shared" si="6"/>
        <v>-45971</v>
      </c>
      <c r="K29" s="59">
        <f t="shared" si="6"/>
        <v>0</v>
      </c>
      <c r="L29" s="344">
        <f t="shared" si="1"/>
        <v>109611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151482</v>
      </c>
      <c r="D32" s="59">
        <f t="shared" si="7"/>
        <v>0</v>
      </c>
      <c r="E32" s="59">
        <f t="shared" si="7"/>
        <v>528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3572</v>
      </c>
      <c r="J32" s="59">
        <f t="shared" si="7"/>
        <v>-45971</v>
      </c>
      <c r="K32" s="59">
        <f t="shared" si="7"/>
        <v>0</v>
      </c>
      <c r="L32" s="344">
        <f t="shared" si="1"/>
        <v>109611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863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858</v>
      </c>
      <c r="K38" s="15"/>
      <c r="L38" s="596"/>
      <c r="M38" s="59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2" sqref="B4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383</v>
      </c>
      <c r="B2" s="615"/>
      <c r="C2" s="616" t="str">
        <f>'справка №1-БАЛАНС'!E3</f>
        <v>НУРТС България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201105038</v>
      </c>
      <c r="P2" s="483"/>
      <c r="Q2" s="483"/>
      <c r="R2" s="525"/>
    </row>
    <row r="3" spans="1:18" ht="15">
      <c r="A3" s="614" t="s">
        <v>4</v>
      </c>
      <c r="B3" s="615"/>
      <c r="C3" s="617" t="str">
        <f>'справка №1-БАЛАНС'!E5</f>
        <v>01.01.2018-30.06.2018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>
        <f>'справка №1-БАЛАНС'!H4</f>
        <v>1582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5628</v>
      </c>
      <c r="E9" s="576">
        <v>2</v>
      </c>
      <c r="F9" s="576">
        <v>1013</v>
      </c>
      <c r="G9" s="74">
        <f>D9+E9-F9</f>
        <v>4617</v>
      </c>
      <c r="H9" s="65"/>
      <c r="I9" s="578"/>
      <c r="J9" s="74">
        <f>G9+H9-I9</f>
        <v>4617</v>
      </c>
      <c r="K9" s="578">
        <v>0</v>
      </c>
      <c r="L9" s="578"/>
      <c r="M9" s="578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4617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25654</v>
      </c>
      <c r="E10" s="576">
        <v>22</v>
      </c>
      <c r="F10" s="576">
        <v>349</v>
      </c>
      <c r="G10" s="74">
        <f aca="true" t="shared" si="2" ref="G10:G39">D10+E10-F10</f>
        <v>25327</v>
      </c>
      <c r="H10" s="65"/>
      <c r="I10" s="578"/>
      <c r="J10" s="74">
        <f aca="true" t="shared" si="3" ref="J10:J39">G10+H10-I10</f>
        <v>25327</v>
      </c>
      <c r="K10" s="578">
        <v>7730</v>
      </c>
      <c r="L10" s="578">
        <v>513</v>
      </c>
      <c r="M10" s="578">
        <v>240</v>
      </c>
      <c r="N10" s="74">
        <f aca="true" t="shared" si="4" ref="N10:N39">K10+L10-M10</f>
        <v>8003</v>
      </c>
      <c r="O10" s="65"/>
      <c r="P10" s="65"/>
      <c r="Q10" s="74">
        <f t="shared" si="0"/>
        <v>8003</v>
      </c>
      <c r="R10" s="74">
        <f t="shared" si="1"/>
        <v>17324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26688</v>
      </c>
      <c r="E11" s="576">
        <f>287+12</f>
        <v>299</v>
      </c>
      <c r="F11" s="576">
        <v>214</v>
      </c>
      <c r="G11" s="74">
        <f t="shared" si="2"/>
        <v>26773</v>
      </c>
      <c r="H11" s="65"/>
      <c r="I11" s="578"/>
      <c r="J11" s="74">
        <f t="shared" si="3"/>
        <v>26773</v>
      </c>
      <c r="K11" s="578">
        <v>16537</v>
      </c>
      <c r="L11" s="578">
        <f>1155+2429</f>
        <v>3584</v>
      </c>
      <c r="M11" s="578">
        <f>188+20</f>
        <v>208</v>
      </c>
      <c r="N11" s="74">
        <f t="shared" si="4"/>
        <v>19913</v>
      </c>
      <c r="O11" s="65"/>
      <c r="P11" s="65"/>
      <c r="Q11" s="74">
        <f t="shared" si="0"/>
        <v>19913</v>
      </c>
      <c r="R11" s="74">
        <f t="shared" si="1"/>
        <v>6860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111857</v>
      </c>
      <c r="E12" s="576">
        <v>24</v>
      </c>
      <c r="F12" s="576">
        <v>4</v>
      </c>
      <c r="G12" s="74">
        <f t="shared" si="2"/>
        <v>111877</v>
      </c>
      <c r="H12" s="65"/>
      <c r="I12" s="578"/>
      <c r="J12" s="74">
        <f t="shared" si="3"/>
        <v>111877</v>
      </c>
      <c r="K12" s="578">
        <v>63319</v>
      </c>
      <c r="L12" s="578">
        <f>310+443-304</f>
        <v>449</v>
      </c>
      <c r="M12" s="578">
        <f>3+1</f>
        <v>4</v>
      </c>
      <c r="N12" s="74">
        <f t="shared" si="4"/>
        <v>63764</v>
      </c>
      <c r="O12" s="65"/>
      <c r="P12" s="65"/>
      <c r="Q12" s="74">
        <f t="shared" si="0"/>
        <v>63764</v>
      </c>
      <c r="R12" s="74">
        <f t="shared" si="1"/>
        <v>48113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504</v>
      </c>
      <c r="E13" s="576"/>
      <c r="F13" s="576"/>
      <c r="G13" s="74">
        <f t="shared" si="2"/>
        <v>504</v>
      </c>
      <c r="H13" s="65"/>
      <c r="I13" s="578"/>
      <c r="J13" s="74">
        <f t="shared" si="3"/>
        <v>504</v>
      </c>
      <c r="K13" s="578">
        <v>365</v>
      </c>
      <c r="L13" s="578">
        <v>21</v>
      </c>
      <c r="M13" s="578"/>
      <c r="N13" s="74">
        <f t="shared" si="4"/>
        <v>386</v>
      </c>
      <c r="O13" s="65"/>
      <c r="P13" s="65"/>
      <c r="Q13" s="74">
        <f t="shared" si="0"/>
        <v>386</v>
      </c>
      <c r="R13" s="74">
        <f t="shared" si="1"/>
        <v>118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381</v>
      </c>
      <c r="E14" s="576"/>
      <c r="F14" s="576">
        <v>1</v>
      </c>
      <c r="G14" s="74">
        <f t="shared" si="2"/>
        <v>380</v>
      </c>
      <c r="H14" s="65"/>
      <c r="I14" s="578"/>
      <c r="J14" s="74">
        <f t="shared" si="3"/>
        <v>380</v>
      </c>
      <c r="K14" s="578">
        <v>283</v>
      </c>
      <c r="L14" s="578">
        <v>12</v>
      </c>
      <c r="M14" s="578">
        <v>1</v>
      </c>
      <c r="N14" s="74">
        <f t="shared" si="4"/>
        <v>294</v>
      </c>
      <c r="O14" s="65"/>
      <c r="P14" s="65"/>
      <c r="Q14" s="74">
        <f t="shared" si="0"/>
        <v>294</v>
      </c>
      <c r="R14" s="74">
        <f t="shared" si="1"/>
        <v>86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859</v>
      </c>
      <c r="B15" s="374" t="s">
        <v>860</v>
      </c>
      <c r="C15" s="456" t="s">
        <v>861</v>
      </c>
      <c r="D15" s="457">
        <v>942</v>
      </c>
      <c r="E15" s="577">
        <v>373</v>
      </c>
      <c r="F15" s="577">
        <v>323</v>
      </c>
      <c r="G15" s="74">
        <f t="shared" si="2"/>
        <v>992</v>
      </c>
      <c r="H15" s="458"/>
      <c r="I15" s="579">
        <v>0</v>
      </c>
      <c r="J15" s="74">
        <f t="shared" si="3"/>
        <v>992</v>
      </c>
      <c r="K15" s="579">
        <v>0</v>
      </c>
      <c r="L15" s="579"/>
      <c r="M15" s="579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992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20</v>
      </c>
      <c r="E16" s="576"/>
      <c r="F16" s="576"/>
      <c r="G16" s="74">
        <f t="shared" si="2"/>
        <v>20</v>
      </c>
      <c r="H16" s="65"/>
      <c r="I16" s="578">
        <v>0</v>
      </c>
      <c r="J16" s="74">
        <f t="shared" si="3"/>
        <v>20</v>
      </c>
      <c r="K16" s="578">
        <v>16</v>
      </c>
      <c r="L16" s="578">
        <v>1</v>
      </c>
      <c r="M16" s="578"/>
      <c r="N16" s="74">
        <f t="shared" si="4"/>
        <v>17</v>
      </c>
      <c r="O16" s="65"/>
      <c r="P16" s="65"/>
      <c r="Q16" s="74">
        <f aca="true" t="shared" si="5" ref="Q16:Q25">N16+O16-P16</f>
        <v>17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171674</v>
      </c>
      <c r="E17" s="194">
        <f>SUM(E9:E16)</f>
        <v>720</v>
      </c>
      <c r="F17" s="194">
        <f>SUM(F9:F16)</f>
        <v>1904</v>
      </c>
      <c r="G17" s="74">
        <f t="shared" si="2"/>
        <v>170490</v>
      </c>
      <c r="H17" s="75">
        <f>SUM(H9:H16)</f>
        <v>0</v>
      </c>
      <c r="I17" s="75">
        <f>SUM(I9:I16)</f>
        <v>0</v>
      </c>
      <c r="J17" s="74">
        <f t="shared" si="3"/>
        <v>170490</v>
      </c>
      <c r="K17" s="75">
        <f>SUM(K9:K16)</f>
        <v>88250</v>
      </c>
      <c r="L17" s="75">
        <f>SUM(L9:L16)</f>
        <v>4580</v>
      </c>
      <c r="M17" s="75">
        <f>SUM(M9:M16)</f>
        <v>453</v>
      </c>
      <c r="N17" s="74">
        <f t="shared" si="4"/>
        <v>92377</v>
      </c>
      <c r="O17" s="75">
        <f>SUM(O9:O16)</f>
        <v>0</v>
      </c>
      <c r="P17" s="75">
        <f>SUM(P9:P16)</f>
        <v>0</v>
      </c>
      <c r="Q17" s="74">
        <f t="shared" si="5"/>
        <v>92377</v>
      </c>
      <c r="R17" s="74">
        <f t="shared" si="6"/>
        <v>78113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2313</v>
      </c>
      <c r="E18" s="187"/>
      <c r="F18" s="187">
        <v>586</v>
      </c>
      <c r="G18" s="74">
        <f t="shared" si="2"/>
        <v>1727</v>
      </c>
      <c r="H18" s="63"/>
      <c r="I18" s="63"/>
      <c r="J18" s="74">
        <f t="shared" si="3"/>
        <v>1727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1727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635</v>
      </c>
      <c r="E22" s="189"/>
      <c r="F22" s="189">
        <v>9</v>
      </c>
      <c r="G22" s="74">
        <f t="shared" si="2"/>
        <v>626</v>
      </c>
      <c r="H22" s="65"/>
      <c r="I22" s="578"/>
      <c r="J22" s="74">
        <f t="shared" si="3"/>
        <v>626</v>
      </c>
      <c r="K22" s="578">
        <v>604</v>
      </c>
      <c r="L22" s="578">
        <v>4</v>
      </c>
      <c r="M22" s="578">
        <v>9</v>
      </c>
      <c r="N22" s="74">
        <f t="shared" si="4"/>
        <v>599</v>
      </c>
      <c r="O22" s="65"/>
      <c r="P22" s="65"/>
      <c r="Q22" s="74">
        <f t="shared" si="5"/>
        <v>599</v>
      </c>
      <c r="R22" s="74">
        <f t="shared" si="6"/>
        <v>27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578"/>
      <c r="J23" s="74">
        <f t="shared" si="3"/>
        <v>0</v>
      </c>
      <c r="K23" s="578"/>
      <c r="L23" s="578"/>
      <c r="M23" s="578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18605</v>
      </c>
      <c r="E24" s="189">
        <f>1</f>
        <v>1</v>
      </c>
      <c r="F24" s="189"/>
      <c r="G24" s="74">
        <f t="shared" si="2"/>
        <v>18606</v>
      </c>
      <c r="H24" s="65"/>
      <c r="I24" s="578"/>
      <c r="J24" s="74">
        <f t="shared" si="3"/>
        <v>18606</v>
      </c>
      <c r="K24" s="578">
        <v>12198</v>
      </c>
      <c r="L24" s="578">
        <f>304+83+276+1</f>
        <v>664</v>
      </c>
      <c r="M24" s="578"/>
      <c r="N24" s="74">
        <f t="shared" si="4"/>
        <v>12862</v>
      </c>
      <c r="O24" s="65"/>
      <c r="P24" s="65"/>
      <c r="Q24" s="74">
        <f t="shared" si="5"/>
        <v>12862</v>
      </c>
      <c r="R24" s="74">
        <f t="shared" si="6"/>
        <v>5744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19240</v>
      </c>
      <c r="E25" s="190">
        <f aca="true" t="shared" si="7" ref="E25:P25">SUM(E21:E24)</f>
        <v>1</v>
      </c>
      <c r="F25" s="190">
        <f t="shared" si="7"/>
        <v>9</v>
      </c>
      <c r="G25" s="67">
        <f t="shared" si="2"/>
        <v>19232</v>
      </c>
      <c r="H25" s="66">
        <f t="shared" si="7"/>
        <v>0</v>
      </c>
      <c r="I25" s="66">
        <f t="shared" si="7"/>
        <v>0</v>
      </c>
      <c r="J25" s="67">
        <f t="shared" si="3"/>
        <v>19232</v>
      </c>
      <c r="K25" s="66">
        <f t="shared" si="7"/>
        <v>12802</v>
      </c>
      <c r="L25" s="66">
        <f t="shared" si="7"/>
        <v>668</v>
      </c>
      <c r="M25" s="66">
        <f t="shared" si="7"/>
        <v>9</v>
      </c>
      <c r="N25" s="67">
        <f t="shared" si="4"/>
        <v>13461</v>
      </c>
      <c r="O25" s="66">
        <f t="shared" si="7"/>
        <v>0</v>
      </c>
      <c r="P25" s="66">
        <f t="shared" si="7"/>
        <v>0</v>
      </c>
      <c r="Q25" s="67">
        <f t="shared" si="5"/>
        <v>13461</v>
      </c>
      <c r="R25" s="67">
        <f t="shared" si="6"/>
        <v>5771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193227</v>
      </c>
      <c r="E40" s="438">
        <f>E17+E18+E19+E25+E38+E39</f>
        <v>721</v>
      </c>
      <c r="F40" s="438">
        <f aca="true" t="shared" si="13" ref="F40:R40">F17+F18+F19+F25+F38+F39</f>
        <v>2499</v>
      </c>
      <c r="G40" s="438">
        <f t="shared" si="13"/>
        <v>191449</v>
      </c>
      <c r="H40" s="438">
        <f t="shared" si="13"/>
        <v>0</v>
      </c>
      <c r="I40" s="438">
        <f t="shared" si="13"/>
        <v>0</v>
      </c>
      <c r="J40" s="438">
        <f t="shared" si="13"/>
        <v>191449</v>
      </c>
      <c r="K40" s="438">
        <f t="shared" si="13"/>
        <v>101052</v>
      </c>
      <c r="L40" s="438">
        <f t="shared" si="13"/>
        <v>5248</v>
      </c>
      <c r="M40" s="438">
        <f t="shared" si="13"/>
        <v>462</v>
      </c>
      <c r="N40" s="438">
        <f t="shared" si="13"/>
        <v>105838</v>
      </c>
      <c r="O40" s="438">
        <f t="shared" si="13"/>
        <v>0</v>
      </c>
      <c r="P40" s="438">
        <f t="shared" si="13"/>
        <v>0</v>
      </c>
      <c r="Q40" s="438">
        <f t="shared" si="13"/>
        <v>105838</v>
      </c>
      <c r="R40" s="438">
        <f t="shared" si="13"/>
        <v>85611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2" t="s">
        <v>781</v>
      </c>
      <c r="P44" s="603"/>
      <c r="Q44" s="603"/>
      <c r="R44" s="60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3"/>
  <headerFooter alignWithMargins="0">
    <oddHeader>&amp;R&amp;"Times New Roman Cyr,Regular"&amp;9СПРАВКА ПО ОБРАЗЕЦ  №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15"/>
  <sheetViews>
    <sheetView tabSelected="1" zoomScale="110" zoomScaleNormal="110" zoomScalePageLayoutView="0" workbookViewId="0" topLeftCell="A82">
      <selection activeCell="E104" sqref="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24" t="str">
        <f>'справка №1-БАЛАНС'!E3</f>
        <v>НУРТС България АД</v>
      </c>
      <c r="C3" s="625"/>
      <c r="D3" s="525" t="s">
        <v>2</v>
      </c>
      <c r="E3" s="107">
        <f>'справка №1-БАЛАНС'!H3</f>
        <v>201105038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01.01.2018-30.06.2018</v>
      </c>
      <c r="C4" s="623"/>
      <c r="D4" s="526" t="s">
        <v>3</v>
      </c>
      <c r="E4" s="107">
        <f>'справка №1-БАЛАНС'!H4</f>
        <v>1582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3898</v>
      </c>
      <c r="D16" s="119">
        <f>+D17+D18</f>
        <v>0</v>
      </c>
      <c r="E16" s="120">
        <f t="shared" si="0"/>
        <v>3898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3898</v>
      </c>
      <c r="D18" s="108"/>
      <c r="E18" s="120">
        <f t="shared" si="0"/>
        <v>3898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3898</v>
      </c>
      <c r="D19" s="104">
        <f>D11+D15+D16</f>
        <v>0</v>
      </c>
      <c r="E19" s="118">
        <f>E11+E15+E16</f>
        <v>3898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3891</v>
      </c>
      <c r="D21" s="108"/>
      <c r="E21" s="120">
        <f t="shared" si="0"/>
        <v>3891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11493</v>
      </c>
      <c r="D24" s="119">
        <f>SUM(D25:D27)</f>
        <v>11493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11493</v>
      </c>
      <c r="D26" s="108">
        <v>11493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11171</v>
      </c>
      <c r="D28" s="108">
        <v>11171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29</v>
      </c>
      <c r="D29" s="108">
        <v>29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66</v>
      </c>
      <c r="D31" s="108">
        <v>66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225</v>
      </c>
      <c r="D38" s="105">
        <f>SUM(D39:D42)</f>
        <v>225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225</v>
      </c>
      <c r="D42" s="108">
        <v>225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22984</v>
      </c>
      <c r="D43" s="104">
        <f>D24+D28+D29+D31+D30+D32+D33+D38</f>
        <v>22984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30773</v>
      </c>
      <c r="D44" s="103">
        <f>D43+D21+D19+D9</f>
        <v>22984</v>
      </c>
      <c r="E44" s="118">
        <f>E43+E21+E19+E9</f>
        <v>7789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1351</v>
      </c>
      <c r="D64" s="108"/>
      <c r="E64" s="119">
        <f t="shared" si="1"/>
        <v>1351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1351</v>
      </c>
      <c r="D66" s="103">
        <f>D52+D56+D61+D62+D63+D64</f>
        <v>0</v>
      </c>
      <c r="E66" s="119">
        <f t="shared" si="1"/>
        <v>1351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405</v>
      </c>
      <c r="D68" s="108"/>
      <c r="E68" s="119">
        <f t="shared" si="1"/>
        <v>405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11077</v>
      </c>
      <c r="D71" s="105">
        <f>SUM(D72:D74)</f>
        <v>11077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11077-2108</f>
        <v>8969</v>
      </c>
      <c r="D72" s="108">
        <v>8969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2108</v>
      </c>
      <c r="D74" s="108">
        <v>2108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37</v>
      </c>
      <c r="D75" s="103">
        <f>D76+D78</f>
        <v>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37</v>
      </c>
      <c r="D78" s="108">
        <v>37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2421</v>
      </c>
      <c r="D85" s="104">
        <f>SUM(D86:D90)+D94</f>
        <v>2421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1801</v>
      </c>
      <c r="D87" s="108">
        <v>1801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61</v>
      </c>
      <c r="D89" s="108">
        <v>61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555</v>
      </c>
      <c r="D90" s="103">
        <f>SUM(D91:D93)</f>
        <v>555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234</v>
      </c>
      <c r="D91" s="108">
        <v>234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303</v>
      </c>
      <c r="D92" s="108">
        <v>303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18</v>
      </c>
      <c r="D93" s="108">
        <v>18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124</v>
      </c>
      <c r="D95" s="108">
        <v>124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13659</v>
      </c>
      <c r="D96" s="104">
        <f>D85+D80+D75+D71+D95</f>
        <v>13659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15415</v>
      </c>
      <c r="D97" s="104">
        <f>D96+D68+D66</f>
        <v>13659</v>
      </c>
      <c r="E97" s="104">
        <f>E96+E68+E66</f>
        <v>1756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57</v>
      </c>
      <c r="D103" s="108"/>
      <c r="E103" s="108">
        <v>47</v>
      </c>
      <c r="F103" s="125">
        <f>C103+D103-E103</f>
        <v>10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57</v>
      </c>
      <c r="D105" s="103">
        <f>SUM(D102:D104)</f>
        <v>0</v>
      </c>
      <c r="E105" s="103">
        <f>SUM(E102:E104)</f>
        <v>47</v>
      </c>
      <c r="F105" s="103">
        <f>SUM(F102:F104)</f>
        <v>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868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Width="0" fitToHeight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6" sqref="D3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6" t="str">
        <f>'справка №1-БАЛАНС'!E3</f>
        <v>НУРТС България АД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201105038</v>
      </c>
    </row>
    <row r="5" spans="1:9" ht="15">
      <c r="A5" s="501" t="s">
        <v>4</v>
      </c>
      <c r="B5" s="627" t="str">
        <f>'справка №1-БАЛАНС'!E5</f>
        <v>01.01.2018-30.06.2018</v>
      </c>
      <c r="C5" s="627"/>
      <c r="D5" s="627"/>
      <c r="E5" s="627"/>
      <c r="F5" s="627"/>
      <c r="G5" s="630" t="s">
        <v>3</v>
      </c>
      <c r="H5" s="631"/>
      <c r="I5" s="500">
        <f>'справка №1-БАЛАНС'!H4</f>
        <v>1582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868</v>
      </c>
      <c r="B30" s="629"/>
      <c r="C30" s="629"/>
      <c r="D30" s="459" t="s">
        <v>819</v>
      </c>
      <c r="E30" s="628"/>
      <c r="F30" s="628"/>
      <c r="G30" s="628"/>
      <c r="H30" s="420" t="s">
        <v>781</v>
      </c>
      <c r="I30" s="628"/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">
      <selection activeCell="A32" sqref="A3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3" t="str">
        <f>'справка №1-БАЛАНС'!E3</f>
        <v>НУРТС България АД</v>
      </c>
      <c r="C5" s="633"/>
      <c r="D5" s="633"/>
      <c r="E5" s="569" t="s">
        <v>2</v>
      </c>
      <c r="F5" s="451">
        <f>'справка №1-БАЛАНС'!H3</f>
        <v>201105038</v>
      </c>
    </row>
    <row r="6" spans="1:13" ht="15" customHeight="1">
      <c r="A6" s="27" t="s">
        <v>822</v>
      </c>
      <c r="B6" s="634" t="str">
        <f>'справка №1-БАЛАНС'!E5</f>
        <v>01.01.2018-30.06.2018</v>
      </c>
      <c r="C6" s="634"/>
      <c r="D6" s="509"/>
      <c r="E6" s="568" t="s">
        <v>3</v>
      </c>
      <c r="F6" s="510">
        <f>'справка №1-БАЛАНС'!H4</f>
        <v>1582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543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5" t="s">
        <v>849</v>
      </c>
      <c r="D151" s="635"/>
      <c r="E151" s="635"/>
      <c r="F151" s="635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5" t="s">
        <v>857</v>
      </c>
      <c r="D153" s="635"/>
      <c r="E153" s="635"/>
      <c r="F153" s="63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Tsenka Ilcheva</cp:lastModifiedBy>
  <cp:lastPrinted>2016-08-05T09:51:48Z</cp:lastPrinted>
  <dcterms:created xsi:type="dcterms:W3CDTF">2000-06-29T12:02:40Z</dcterms:created>
  <dcterms:modified xsi:type="dcterms:W3CDTF">2018-07-26T09:15:44Z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768f796-9400-4b68-a5dd-e1fad25f2364_Enabled">
    <vt:lpwstr>True</vt:lpwstr>
  </property>
  <property fmtid="{D5CDD505-2E9C-101B-9397-08002B2CF9AE}" pid="4" name="MSIP_Label_2768f796-9400-4b68-a5dd-e1fad25f2364_SiteId">
    <vt:lpwstr>2e318a00-b44f-4acd-ade2-4c9e434f9644</vt:lpwstr>
  </property>
  <property fmtid="{D5CDD505-2E9C-101B-9397-08002B2CF9AE}" pid="5" name="MSIP_Label_2768f796-9400-4b68-a5dd-e1fad25f2364_Ref">
    <vt:lpwstr>https://api.informationprotection.azure.com/api/2e318a00-b44f-4acd-ade2-4c9e434f9644</vt:lpwstr>
  </property>
  <property fmtid="{D5CDD505-2E9C-101B-9397-08002B2CF9AE}" pid="6" name="MSIP_Label_2768f796-9400-4b68-a5dd-e1fad25f2364_Owner">
    <vt:lpwstr>tsenka.ilcheva@vivacom.bg</vt:lpwstr>
  </property>
  <property fmtid="{D5CDD505-2E9C-101B-9397-08002B2CF9AE}" pid="7" name="MSIP_Label_2768f796-9400-4b68-a5dd-e1fad25f2364_SetDate">
    <vt:lpwstr>2018-01-23T11:40:12.9364336+02:00</vt:lpwstr>
  </property>
  <property fmtid="{D5CDD505-2E9C-101B-9397-08002B2CF9AE}" pid="8" name="MSIP_Label_2768f796-9400-4b68-a5dd-e1fad25f2364_Name">
    <vt:lpwstr>General</vt:lpwstr>
  </property>
  <property fmtid="{D5CDD505-2E9C-101B-9397-08002B2CF9AE}" pid="9" name="MSIP_Label_2768f796-9400-4b68-a5dd-e1fad25f2364_Application">
    <vt:lpwstr>Microsoft Azure Information Protection</vt:lpwstr>
  </property>
  <property fmtid="{D5CDD505-2E9C-101B-9397-08002B2CF9AE}" pid="10" name="MSIP_Label_2768f796-9400-4b68-a5dd-e1fad25f2364_Extended_MSFT_Method">
    <vt:lpwstr>Automatic</vt:lpwstr>
  </property>
  <property fmtid="{D5CDD505-2E9C-101B-9397-08002B2CF9AE}" pid="11" name="Sensitivity">
    <vt:lpwstr>General</vt:lpwstr>
  </property>
</Properties>
</file>