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05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№1-БАЛАНС'!$D$11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5.xml><?xml version="1.0" encoding="utf-8"?>
<comments xmlns="http://schemas.openxmlformats.org/spreadsheetml/2006/main">
  <authors>
    <author>Nikolay Varnev</author>
  </authors>
  <commentList>
    <comment ref="I10" authorId="0">
      <text>
        <r>
          <rPr>
            <b/>
            <sz val="9"/>
            <rFont val="Tahoma"/>
            <family val="2"/>
          </rPr>
          <t>Nikolay Varnev:</t>
        </r>
        <r>
          <rPr>
            <sz val="9"/>
            <rFont val="Tahoma"/>
            <family val="2"/>
          </rPr>
          <t xml:space="preserve">
4 прехвърлени сгради</t>
        </r>
      </text>
    </comment>
    <comment ref="M10" authorId="0">
      <text>
        <r>
          <rPr>
            <b/>
            <sz val="9"/>
            <rFont val="Tahoma"/>
            <family val="2"/>
          </rPr>
          <t>Nikolay Varnev:</t>
        </r>
        <r>
          <rPr>
            <sz val="9"/>
            <rFont val="Tahoma"/>
            <family val="2"/>
          </rPr>
          <t xml:space="preserve">
5 прехвърлени сгради</t>
        </r>
      </text>
    </comment>
  </commentList>
</comments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<sst xmlns="http://schemas.openxmlformats.org/spreadsheetml/2006/main" count="1061" uniqueCount="874">
  <si>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</si>
  <si>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</si>
  <si>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</si>
  <si>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</si>
  <si>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</si>
  <si>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</si>
  <si>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</si>
  <si>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</si>
  <si>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</si>
  <si>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</si>
  <si>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</si>
  <si>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</si>
  <si>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</si>
  <si>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</si>
  <si>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</si>
  <si>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</si>
  <si>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</si>
  <si>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</si>
  <si>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</si>
  <si>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</si>
  <si>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</si>
  <si>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</si>
  <si>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</si>
  <si>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</si>
  <si>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</si>
  <si>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</si>
  <si>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</si>
  <si>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</si>
  <si>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</si>
  <si>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</si>
  <si>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</si>
  <si>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</si>
  <si>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</si>
  <si>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</si>
  <si>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</si>
  <si>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</si>
  <si>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</si>
  <si>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</si>
  <si>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</si>
  <si>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</si>
  <si>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</si>
  <si>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</si>
  <si>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</si>
  <si>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</si>
  <si>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</si>
  <si>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</si>
  <si>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</si>
  <si>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</si>
  <si>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</si>
  <si>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</si>
  <si>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</si>
  <si>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</si>
  <si>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</si>
  <si>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</si>
  <si>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</si>
  <si>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</si>
  <si>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</si>
  <si>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</si>
  <si>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</si>
  <si>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</si>
  <si>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</si>
  <si>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</si>
  <si>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</si>
  <si>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</si>
  <si>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</si>
  <si>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</si>
  <si>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</si>
  <si>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</si>
  <si>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</si>
  <si>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</si>
  <si>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</si>
  <si>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</si>
  <si>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</si>
  <si>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</si>
  <si>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</si>
  <si>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</si>
  <si>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</si>
  <si>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</si>
  <si>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</si>
  <si>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</si>
  <si>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</si>
  <si>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</si>
  <si>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</si>
  <si>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</si>
  <si>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</si>
  <si>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</si>
  <si>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</si>
  <si>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</si>
  <si>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</si>
  <si>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</si>
  <si>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</si>
  <si>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</si>
  <si>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</si>
  <si>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</si>
  <si>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</si>
  <si>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</si>
  <si>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</si>
  <si>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</si>
  <si>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</si>
  <si>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</si>
  <si>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</si>
  <si>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</si>
  <si>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</si>
  <si>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</si>
  <si>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</si>
  <si>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</si>
  <si>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</si>
  <si>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</si>
  <si>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</si>
  <si>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</si>
  <si>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</si>
  <si>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</si>
  <si>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</si>
  <si>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</si>
  <si>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</si>
  <si>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</si>
  <si>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</si>
  <si>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</si>
  <si>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</si>
  <si>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</si>
  <si>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</si>
  <si>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</si>
  <si>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</si>
  <si>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</si>
  <si>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</si>
  <si>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</si>
  <si>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</si>
  <si>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</si>
  <si>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</si>
  <si>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</si>
  <si>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</si>
  <si>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</si>
  <si>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</si>
  <si>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</si>
  <si>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</si>
  <si>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</si>
  <si>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</si>
  <si>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</si>
  <si>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</si>
  <si>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</si>
  <si>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</si>
  <si>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</si>
  <si>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</si>
  <si>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</si>
  <si>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</si>
  <si>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</si>
  <si>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</si>
  <si>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</si>
  <si>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</si>
  <si>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</si>
  <si>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</si>
  <si>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</si>
  <si>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</si>
  <si>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</si>
  <si>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</si>
  <si>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</si>
  <si>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</si>
  <si>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</si>
  <si>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</si>
  <si>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</si>
  <si>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</si>
  <si>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</si>
  <si>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</si>
  <si>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</si>
  <si>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</si>
  <si>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</si>
  <si>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</si>
  <si>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</si>
  <si>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</si>
  <si>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</si>
  <si>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</si>
  <si>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</si>
  <si>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</si>
  <si>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</si>
  <si>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</si>
  <si>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</si>
  <si>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</si>
  <si>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</si>
  <si>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</si>
  <si>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</si>
  <si>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</si>
  <si>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</si>
  <si>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</si>
  <si>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</si>
  <si>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</si>
  <si>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</si>
  <si>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</si>
  <si>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</si>
  <si>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</si>
  <si>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</si>
  <si>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</si>
  <si>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</si>
  <si>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</si>
  <si>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</si>
  <si>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</si>
  <si>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</si>
  <si>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</si>
  <si>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</si>
  <si>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</si>
  <si>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</si>
  <si>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</si>
  <si>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</si>
  <si>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</si>
  <si>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</si>
  <si>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</si>
  <si>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</si>
  <si>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</si>
  <si>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</si>
  <si>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</si>
  <si>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</si>
  <si>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</si>
  <si>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</si>
  <si>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</si>
  <si>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</si>
  <si>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</si>
  <si>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</si>
  <si>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</si>
  <si>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</si>
  <si>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</si>
  <si>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</si>
  <si>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</si>
  <si>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</si>
  <si>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</si>
  <si>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</si>
  <si>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</si>
  <si>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</si>
  <si>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</si>
  <si>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</si>
  <si>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</si>
  <si>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</si>
  <si>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</si>
  <si>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</si>
  <si>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</si>
  <si>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</si>
  <si>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</si>
  <si>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</si>
  <si>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</si>
  <si>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</si>
  <si>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</si>
  <si>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</si>
  <si>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</si>
  <si>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</si>
  <si>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</si>
  <si>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</si>
  <si>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</si>
  <si>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</si>
  <si>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</si>
  <si>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</si>
  <si>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</si>
  <si>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</si>
  <si>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</si>
  <si>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</si>
  <si>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</si>
  <si>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</si>
  <si>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</si>
  <si>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</si>
  <si>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</si>
  <si>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</si>
  <si>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</si>
  <si>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</si>
  <si>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</si>
  <si>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</si>
  <si>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</si>
  <si>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</si>
  <si>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</si>
  <si>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</si>
  <si>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</si>
  <si>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</si>
  <si>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</si>
  <si>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</si>
  <si>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</si>
  <si>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</si>
  <si>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</si>
  <si>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</si>
  <si>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</si>
  <si>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</si>
  <si>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</si>
  <si>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</si>
  <si>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</si>
  <si>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</si>
  <si>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</si>
  <si>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</si>
  <si>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</si>
  <si>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</si>
  <si>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</si>
  <si>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</si>
  <si>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</si>
  <si>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</si>
  <si>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</si>
  <si>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</si>
  <si>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</si>
  <si>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</si>
  <si>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</si>
  <si>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</si>
  <si>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</si>
  <si>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</si>
  <si>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</si>
  <si>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</si>
  <si>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</si>
  <si>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</si>
  <si>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</si>
  <si>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</si>
  <si>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</si>
  <si>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</si>
  <si>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</si>
  <si>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</si>
  <si>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</si>
  <si>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</si>
  <si>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</si>
  <si>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</si>
  <si>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</si>
  <si>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</si>
  <si>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</si>
  <si>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</si>
  <si>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</si>
  <si>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</si>
  <si>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</si>
  <si>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</si>
  <si>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</si>
  <si>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</si>
  <si>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</si>
  <si>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</si>
  <si>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</si>
  <si>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</si>
  <si>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</si>
  <si>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</si>
  <si>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</si>
  <si>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</si>
  <si>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</si>
  <si>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</si>
  <si>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</si>
  <si>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</si>
  <si>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</si>
  <si>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</si>
  <si>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</si>
  <si>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</si>
  <si>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</si>
  <si>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</si>
  <si>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</si>
  <si>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</si>
  <si>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</si>
  <si>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</si>
  <si>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</si>
  <si>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</si>
  <si>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</si>
  <si>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</si>
  <si>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</si>
  <si>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</si>
  <si>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</si>
  <si>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</si>
  <si>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</si>
  <si>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</si>
  <si>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</si>
  <si>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</si>
  <si>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</si>
  <si>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</si>
  <si>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</si>
  <si>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</si>
  <si>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</si>
  <si>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</si>
  <si>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</si>
  <si>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</si>
  <si>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</si>
  <si>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</si>
  <si>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</si>
  <si>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</si>
  <si>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</si>
  <si>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</si>
  <si>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</si>
  <si>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</si>
  <si>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</si>
  <si>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</si>
  <si>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</si>
  <si>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</si>
  <si>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</si>
  <si>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</si>
  <si>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</si>
  <si>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</si>
  <si>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</si>
  <si>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</si>
  <si>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</si>
  <si>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</si>
  <si>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</si>
  <si>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</si>
  <si>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</si>
  <si>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</si>
  <si>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</si>
  <si>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</si>
  <si>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</si>
  <si>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</si>
  <si>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</si>
  <si>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</si>
  <si>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</si>
  <si>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</si>
  <si>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</si>
  <si>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</si>
  <si>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</si>
  <si>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</si>
  <si>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</si>
  <si>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</si>
  <si>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</si>
  <si>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</si>
  <si>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</si>
  <si>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</si>
  <si>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</si>
  <si>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</si>
  <si>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</si>
  <si>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</si>
  <si>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</si>
  <si>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</si>
  <si>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</si>
  <si>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</si>
  <si>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</si>
  <si>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</si>
  <si>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</si>
  <si>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</si>
  <si>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</si>
  <si>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</si>
  <si>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</si>
  <si>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</si>
  <si>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</si>
  <si>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</si>
  <si>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</si>
  <si>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</si>
  <si>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</si>
  <si>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</si>
  <si>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</si>
  <si>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</si>
  <si>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</si>
  <si>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</si>
  <si>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</si>
  <si>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</si>
  <si>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</si>
  <si>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</si>
  <si>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</si>
  <si>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</si>
  <si>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</si>
  <si>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</si>
  <si>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</si>
  <si>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</si>
  <si>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</si>
  <si>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</si>
  <si>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</si>
  <si>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</si>
  <si>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</si>
  <si>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</si>
  <si>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</si>
  <si>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</si>
  <si>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</si>
  <si>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</si>
  <si>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</si>
  <si>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</si>
  <si>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</si>
  <si>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</si>
  <si>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</si>
  <si>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</si>
  <si>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</si>
  <si>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</si>
  <si>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</si>
  <si>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</si>
  <si>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</si>
  <si>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</si>
  <si>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</si>
  <si>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</si>
  <si>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</si>
  <si>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</si>
  <si>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</si>
  <si>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</si>
  <si>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</si>
  <si>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</si>
  <si>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</si>
  <si>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</si>
  <si>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</si>
  <si>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</si>
  <si>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</si>
  <si>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</si>
  <si>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</si>
  <si>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</si>
  <si>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</si>
  <si>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</si>
  <si>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</si>
  <si>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</si>
  <si>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</si>
  <si>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</si>
  <si>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</si>
  <si>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</si>
  <si>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</si>
  <si>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</si>
  <si>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</si>
  <si>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</si>
  <si>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</si>
  <si>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</si>
  <si>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</si>
  <si>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</si>
  <si>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</si>
  <si>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</si>
  <si>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</si>
  <si>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</si>
  <si>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</si>
  <si>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</si>
  <si>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</si>
  <si>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</si>
  <si>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</si>
  <si>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</si>
  <si>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</si>
  <si>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</si>
  <si>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</si>
  <si>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</si>
  <si>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</si>
  <si>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</si>
  <si>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</si>
  <si>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</si>
  <si>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</si>
  <si>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</si>
  <si>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</si>
  <si>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</si>
  <si>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</si>
  <si>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</si>
  <si>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</si>
  <si>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</si>
  <si>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</si>
  <si>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</si>
  <si>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</si>
  <si>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</si>
  <si>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</si>
  <si>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</si>
  <si>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</si>
  <si>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</si>
  <si>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</si>
  <si>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</si>
  <si>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</si>
  <si>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</si>
  <si>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</si>
  <si>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</si>
  <si>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</si>
  <si>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</si>
  <si>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</si>
  <si>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</si>
  <si>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</si>
  <si>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</si>
  <si>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</si>
  <si>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</si>
  <si>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</si>
  <si>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</si>
  <si>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</si>
  <si>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</si>
  <si>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</si>
  <si>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</si>
  <si>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</si>
  <si>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</si>
  <si>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</si>
  <si>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</si>
  <si>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</si>
  <si>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</si>
  <si>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</si>
  <si>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</si>
  <si>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</si>
  <si>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</si>
  <si>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</si>
  <si>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</si>
  <si>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</si>
  <si>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</si>
  <si>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</si>
  <si>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</si>
  <si>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</si>
  <si>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</si>
  <si>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</si>
  <si>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</si>
  <si>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</si>
  <si>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</si>
  <si>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</si>
  <si>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</si>
  <si>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</si>
  <si>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</si>
  <si>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</si>
  <si>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</si>
  <si>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</si>
  <si>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</si>
  <si>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</si>
  <si>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</si>
  <si>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</si>
  <si>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</si>
  <si>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</si>
  <si>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</si>
  <si>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</si>
  <si>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</si>
  <si>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</si>
  <si>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</si>
  <si>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</si>
  <si>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</si>
  <si>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</si>
  <si>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</si>
  <si>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</si>
  <si>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</si>
  <si>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</si>
  <si>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</si>
  <si>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</si>
  <si>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</si>
  <si>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</si>
  <si>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</si>
  <si>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</si>
  <si>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</si>
  <si>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</si>
  <si>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</si>
  <si>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</si>
  <si>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</si>
  <si>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</si>
  <si>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</si>
  <si>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</si>
  <si>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</si>
  <si>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</si>
  <si>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</si>
  <si>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</si>
  <si>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</si>
  <si>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</si>
  <si>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</si>
  <si>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</si>
  <si>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</si>
  <si>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</si>
  <si>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</si>
  <si>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</si>
  <si>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</si>
  <si>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</si>
  <si>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</si>
  <si>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</si>
  <si>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</si>
  <si>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</si>
  <si>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</si>
  <si>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</si>
  <si>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</si>
  <si>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</si>
  <si>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</si>
  <si>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</si>
  <si>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</si>
  <si>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</si>
  <si>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</si>
  <si>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</si>
  <si>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</si>
  <si>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</si>
  <si>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</si>
  <si>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</si>
  <si>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</si>
  <si>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</si>
  <si>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</si>
  <si>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</si>
  <si>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</si>
  <si>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</si>
  <si>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</si>
  <si>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</si>
  <si>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</si>
  <si>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</si>
  <si>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</si>
  <si>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</si>
  <si>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</si>
  <si>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</si>
  <si>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</si>
  <si>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</si>
  <si>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</si>
  <si>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</si>
  <si>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</si>
  <si>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</si>
  <si>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</si>
  <si>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</si>
  <si>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</si>
  <si>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</si>
  <si>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</si>
  <si>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</si>
  <si>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</si>
  <si>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</si>
  <si>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</si>
  <si>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</si>
  <si>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</si>
  <si>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</si>
  <si>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</si>
  <si>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</si>
  <si>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</si>
  <si>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</si>
  <si>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</si>
  <si>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</si>
  <si>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</si>
  <si>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</si>
  <si>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</si>
  <si>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</si>
  <si>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</si>
  <si>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</si>
  <si>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</si>
  <si>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</si>
  <si>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</si>
  <si>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</si>
  <si>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</si>
  <si>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</si>
  <si>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</si>
  <si>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</si>
  <si>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</si>
  <si>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</si>
  <si>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</si>
  <si>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</si>
  <si>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</si>
  <si>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</si>
  <si>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</si>
  <si>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</si>
  <si>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</si>
  <si>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</si>
  <si>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</si>
  <si>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</si>
  <si>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</si>
  <si>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</si>
  <si>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</si>
  <si>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</si>
  <si>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</si>
  <si>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</si>
  <si>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</si>
  <si>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</si>
  <si>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</si>
  <si>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</si>
  <si>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</si>
  <si>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</si>
  <si>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</si>
  <si>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</si>
  <si>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</si>
  <si>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</si>
  <si>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</si>
  <si>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</si>
  <si>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</si>
  <si>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</si>
  <si>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</si>
  <si>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</si>
  <si>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</si>
  <si>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</si>
  <si>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</si>
  <si>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</si>
  <si>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</si>
  <si>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</si>
  <si>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</si>
  <si>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</si>
  <si>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</si>
  <si>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</si>
  <si>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</si>
  <si>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</si>
  <si>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</si>
  <si>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</si>
  <si>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</si>
  <si>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</si>
  <si>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</si>
  <si>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</si>
  <si>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</si>
  <si>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</si>
  <si>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</si>
  <si>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</si>
  <si>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</si>
  <si>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</si>
  <si>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</si>
  <si>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</si>
  <si>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</si>
  <si>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</si>
  <si>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</si>
  <si>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</si>
  <si>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</si>
  <si>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</si>
  <si>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</si>
  <si>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</si>
  <si>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</si>
  <si>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</si>
  <si>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</si>
  <si>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</si>
  <si>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</si>
  <si>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</si>
  <si>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</si>
  <si>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</si>
  <si>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</si>
  <si>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</si>
  <si>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</si>
  <si>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</si>
  <si>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</si>
  <si>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</si>
  <si>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</si>
  <si>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</si>
  <si>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</si>
  <si>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</si>
  <si>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</si>
  <si>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</si>
  <si>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</si>
  <si>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</si>
  <si>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</si>
  <si>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</si>
  <si>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</si>
  <si>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</si>
  <si>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</si>
  <si>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</si>
  <si>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</si>
  <si>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</si>
  <si>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</si>
  <si>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</si>
  <si>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</si>
  <si>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</si>
  <si>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</si>
  <si>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</si>
  <si>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</si>
  <si>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</si>
  <si>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</si>
  <si>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</si>
  <si>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</si>
  <si>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</si>
  <si>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</si>
  <si>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</si>
  <si>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</si>
  <si>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</si>
  <si>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</si>
  <si>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</si>
  <si>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</si>
  <si>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</si>
  <si>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</si>
  <si>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</si>
  <si>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</si>
  <si>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</si>
  <si>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</si>
  <si>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</si>
  <si>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</si>
  <si>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</si>
  <si>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</si>
  <si>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</si>
  <si>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</si>
  <si>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</si>
  <si>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</si>
  <si>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</si>
  <si>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</si>
  <si>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</si>
  <si>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</si>
  <si>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</si>
  <si>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</si>
  <si>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</si>
  <si>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</si>
  <si>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</si>
  <si>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</si>
  <si>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</si>
  <si>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</si>
  <si>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</si>
  <si>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</si>
  <si>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</si>
  <si>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</si>
  <si>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</si>
  <si>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</si>
  <si>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</si>
  <si>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</si>
  <si>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</si>
  <si>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</si>
  <si>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</si>
  <si>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</si>
  <si>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</si>
  <si>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</si>
  <si>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</si>
  <si>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</si>
  <si>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</si>
  <si>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</si>
  <si>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</si>
  <si>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</si>
  <si>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</si>
  <si>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</si>
  <si>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</si>
  <si>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</si>
  <si>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</si>
  <si>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</si>
  <si>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</si>
  <si>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</si>
  <si>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НУРТС България АД</t>
  </si>
  <si>
    <t>консолидиран</t>
  </si>
  <si>
    <t>Вид на отчета: консолидиран</t>
  </si>
  <si>
    <t>01.01.2017-31.12.2017</t>
  </si>
  <si>
    <t>Дата на съставяне: 30.03.2018 г.</t>
  </si>
  <si>
    <t>30.03.2018 г.</t>
  </si>
  <si>
    <t>Дата на съставяне:             30.03.2018</t>
  </si>
  <si>
    <t xml:space="preserve">Дата  на съставяне:  30.03.2018 г.                                                                                         </t>
  </si>
  <si>
    <t xml:space="preserve">Дата на съставяне: 30.03.2018 г.                                                                                         </t>
  </si>
  <si>
    <t>Дата на съставяне: 30.03.2018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</si>
</sst>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6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66" applyFont="1" applyBorder="1" applyAlignment="1" applyProtection="1">
      <alignment horizontal="left" vertical="top"/>
      <protection locked="0"/>
    </xf>
    <xf numFmtId="0" fontId="11" fillId="0" borderId="0" xfId="69" applyFont="1">
      <alignment/>
      <protection/>
    </xf>
    <xf numFmtId="0" fontId="10" fillId="0" borderId="0" xfId="69" applyFont="1" applyAlignment="1">
      <alignment/>
      <protection/>
    </xf>
    <xf numFmtId="0" fontId="10" fillId="0" borderId="0" xfId="67" applyFont="1" applyAlignment="1">
      <alignment wrapText="1"/>
      <protection/>
    </xf>
    <xf numFmtId="0" fontId="10" fillId="0" borderId="10" xfId="69" applyFont="1" applyBorder="1" applyAlignment="1">
      <alignment horizontal="center" vertical="center" wrapText="1"/>
      <protection/>
    </xf>
    <xf numFmtId="0" fontId="10" fillId="0" borderId="10" xfId="69" applyFont="1" applyBorder="1" applyAlignment="1">
      <alignment horizontal="centerContinuous" vertical="center" wrapText="1"/>
      <protection/>
    </xf>
    <xf numFmtId="0" fontId="10" fillId="0" borderId="0" xfId="69" applyFont="1" applyBorder="1" applyAlignment="1">
      <alignment horizontal="center" vertical="center" wrapText="1"/>
      <protection/>
    </xf>
    <xf numFmtId="49" fontId="11" fillId="0" borderId="10" xfId="69" applyNumberFormat="1" applyFont="1" applyBorder="1" applyAlignment="1">
      <alignment horizontal="center" vertical="center" wrapText="1"/>
      <protection/>
    </xf>
    <xf numFmtId="49" fontId="11" fillId="0" borderId="10" xfId="69" applyNumberFormat="1" applyFont="1" applyFill="1" applyBorder="1" applyAlignment="1">
      <alignment horizontal="center" vertical="center" wrapText="1"/>
      <protection/>
    </xf>
    <xf numFmtId="0" fontId="10" fillId="0" borderId="10" xfId="69" applyFont="1" applyBorder="1" applyAlignment="1">
      <alignment vertical="center" wrapText="1"/>
      <protection/>
    </xf>
    <xf numFmtId="0" fontId="11" fillId="0" borderId="0" xfId="69" applyFont="1" applyBorder="1">
      <alignment/>
      <protection/>
    </xf>
    <xf numFmtId="0" fontId="11" fillId="0" borderId="10" xfId="69" applyFont="1" applyBorder="1" applyAlignment="1">
      <alignment vertical="center" wrapText="1"/>
      <protection/>
    </xf>
    <xf numFmtId="0" fontId="11" fillId="0" borderId="10" xfId="69" applyFont="1" applyBorder="1" applyAlignment="1">
      <alignment wrapText="1"/>
      <protection/>
    </xf>
    <xf numFmtId="3" fontId="11" fillId="0" borderId="0" xfId="69" applyNumberFormat="1" applyFont="1" applyBorder="1" applyAlignment="1" applyProtection="1">
      <alignment vertical="center"/>
      <protection locked="0"/>
    </xf>
    <xf numFmtId="0" fontId="10" fillId="0" borderId="0" xfId="69" applyFont="1" applyBorder="1" applyProtection="1">
      <alignment/>
      <protection locked="0"/>
    </xf>
    <xf numFmtId="49" fontId="10" fillId="0" borderId="11" xfId="69" applyNumberFormat="1" applyFont="1" applyBorder="1" applyAlignment="1">
      <alignment horizontal="center" vertical="center" wrapText="1"/>
      <protection/>
    </xf>
    <xf numFmtId="49" fontId="10" fillId="0" borderId="10" xfId="69" applyNumberFormat="1" applyFont="1" applyBorder="1" applyAlignment="1">
      <alignment horizontal="center" vertical="center" wrapText="1"/>
      <protection/>
    </xf>
    <xf numFmtId="49" fontId="11" fillId="0" borderId="10" xfId="69" applyNumberFormat="1" applyFont="1" applyBorder="1" applyAlignment="1">
      <alignment horizontal="center" wrapText="1"/>
      <protection/>
    </xf>
    <xf numFmtId="49" fontId="10" fillId="0" borderId="0" xfId="69" applyNumberFormat="1" applyFont="1" applyBorder="1" applyAlignment="1" applyProtection="1">
      <alignment horizontal="center" wrapText="1"/>
      <protection locked="0"/>
    </xf>
    <xf numFmtId="49" fontId="11" fillId="33" borderId="10" xfId="69" applyNumberFormat="1" applyFont="1" applyFill="1" applyBorder="1" applyAlignment="1">
      <alignment horizontal="center" vertical="center" wrapText="1"/>
      <protection/>
    </xf>
    <xf numFmtId="49" fontId="10" fillId="0" borderId="12" xfId="69" applyNumberFormat="1" applyFont="1" applyBorder="1" applyAlignment="1">
      <alignment horizontal="center" vertical="center" wrapText="1"/>
      <protection/>
    </xf>
    <xf numFmtId="0" fontId="11" fillId="0" borderId="0" xfId="65" applyFont="1">
      <alignment/>
      <protection/>
    </xf>
    <xf numFmtId="0" fontId="11" fillId="0" borderId="0" xfId="63" applyFont="1" applyAlignment="1">
      <alignment horizontal="center"/>
      <protection/>
    </xf>
    <xf numFmtId="49" fontId="4" fillId="0" borderId="0" xfId="62" applyNumberFormat="1" applyFont="1" applyAlignment="1">
      <alignment horizontal="center" vertical="center" wrapText="1"/>
      <protection/>
    </xf>
    <xf numFmtId="0" fontId="4" fillId="0" borderId="0" xfId="62" applyNumberFormat="1" applyFont="1" applyAlignment="1">
      <alignment horizontal="center" vertical="center" wrapText="1"/>
      <protection/>
    </xf>
    <xf numFmtId="0" fontId="4" fillId="0" borderId="0" xfId="63" applyFont="1" applyAlignment="1">
      <alignment vertical="justify"/>
      <protection/>
    </xf>
    <xf numFmtId="0" fontId="4" fillId="0" borderId="0" xfId="63" applyFont="1" applyBorder="1" applyAlignment="1">
      <alignment vertical="justify"/>
      <protection/>
    </xf>
    <xf numFmtId="49" fontId="4" fillId="0" borderId="0" xfId="63" applyNumberFormat="1" applyFont="1" applyBorder="1" applyAlignment="1">
      <alignment vertical="justify"/>
      <protection/>
    </xf>
    <xf numFmtId="0" fontId="5" fillId="0" borderId="0" xfId="63" applyFont="1" applyBorder="1" applyAlignment="1">
      <alignment vertical="justify"/>
      <protection/>
    </xf>
    <xf numFmtId="0" fontId="4" fillId="0" borderId="0" xfId="63" applyFont="1" applyBorder="1" applyAlignment="1">
      <alignment horizontal="right" vertical="justify"/>
      <protection/>
    </xf>
    <xf numFmtId="0" fontId="4" fillId="0" borderId="10" xfId="62" applyFont="1" applyBorder="1" applyAlignment="1">
      <alignment vertical="center"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left" vertical="center" wrapText="1"/>
      <protection/>
    </xf>
    <xf numFmtId="49" fontId="4" fillId="0" borderId="10" xfId="62" applyNumberFormat="1" applyFont="1" applyBorder="1" applyAlignment="1">
      <alignment horizontal="left" vertical="center" wrapText="1"/>
      <protection/>
    </xf>
    <xf numFmtId="0" fontId="5" fillId="0" borderId="10" xfId="62" applyFont="1" applyBorder="1" applyAlignment="1">
      <alignment horizontal="left" vertical="center" wrapText="1"/>
      <protection/>
    </xf>
    <xf numFmtId="49" fontId="11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right" vertical="center" wrapText="1"/>
      <protection/>
    </xf>
    <xf numFmtId="49" fontId="12" fillId="0" borderId="10" xfId="62" applyNumberFormat="1" applyFont="1" applyBorder="1" applyAlignment="1">
      <alignment horizontal="center" vertical="center" wrapText="1"/>
      <protection/>
    </xf>
    <xf numFmtId="49" fontId="16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left" vertical="center" wrapText="1"/>
      <protection/>
    </xf>
    <xf numFmtId="49" fontId="4" fillId="0" borderId="0" xfId="62" applyNumberFormat="1" applyFont="1" applyBorder="1" applyAlignment="1">
      <alignment horizontal="left" vertical="center" wrapText="1"/>
      <protection/>
    </xf>
    <xf numFmtId="0" fontId="5" fillId="0" borderId="0" xfId="62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1" fontId="11" fillId="36" borderId="10" xfId="68" applyNumberFormat="1" applyFont="1" applyFill="1" applyBorder="1" applyAlignment="1" applyProtection="1">
      <alignment vertical="center"/>
      <protection locked="0"/>
    </xf>
    <xf numFmtId="3" fontId="11" fillId="0" borderId="10" xfId="68" applyNumberFormat="1" applyFont="1" applyBorder="1" applyAlignment="1" applyProtection="1">
      <alignment vertical="center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1" fontId="10" fillId="34" borderId="10" xfId="68" applyNumberFormat="1" applyFont="1" applyFill="1" applyBorder="1" applyAlignment="1" applyProtection="1">
      <alignment vertical="center"/>
      <protection locked="0"/>
    </xf>
    <xf numFmtId="3" fontId="10" fillId="0" borderId="10" xfId="68" applyNumberFormat="1" applyFont="1" applyBorder="1" applyAlignment="1" applyProtection="1">
      <alignment vertical="center"/>
      <protection/>
    </xf>
    <xf numFmtId="3" fontId="11" fillId="0" borderId="10" xfId="68" applyNumberFormat="1" applyFont="1" applyBorder="1" applyProtection="1">
      <alignment/>
      <protection/>
    </xf>
    <xf numFmtId="1" fontId="11" fillId="35" borderId="10" xfId="67" applyNumberFormat="1" applyFont="1" applyFill="1" applyBorder="1" applyAlignment="1" applyProtection="1">
      <alignment wrapText="1"/>
      <protection locked="0"/>
    </xf>
    <xf numFmtId="3" fontId="11" fillId="0" borderId="10" xfId="67" applyNumberFormat="1" applyFont="1" applyFill="1" applyBorder="1" applyAlignment="1" applyProtection="1">
      <alignment wrapText="1"/>
      <protection/>
    </xf>
    <xf numFmtId="1" fontId="11" fillId="36" borderId="10" xfId="67" applyNumberFormat="1" applyFont="1" applyFill="1" applyBorder="1" applyAlignment="1" applyProtection="1">
      <alignment wrapText="1"/>
      <protection locked="0"/>
    </xf>
    <xf numFmtId="49" fontId="11" fillId="0" borderId="10" xfId="69" applyNumberFormat="1" applyFont="1" applyBorder="1" applyAlignment="1" applyProtection="1">
      <alignment horizontal="center" vertical="center" wrapText="1"/>
      <protection/>
    </xf>
    <xf numFmtId="3" fontId="11" fillId="0" borderId="10" xfId="69" applyNumberFormat="1" applyFont="1" applyFill="1" applyBorder="1" applyAlignment="1" applyProtection="1">
      <alignment vertical="center"/>
      <protection/>
    </xf>
    <xf numFmtId="3" fontId="11" fillId="0" borderId="10" xfId="69" applyNumberFormat="1" applyFont="1" applyBorder="1" applyAlignment="1" applyProtection="1">
      <alignment vertical="center"/>
      <protection/>
    </xf>
    <xf numFmtId="1" fontId="11" fillId="35" borderId="10" xfId="69" applyNumberFormat="1" applyFont="1" applyFill="1" applyBorder="1" applyAlignment="1" applyProtection="1">
      <alignment vertical="center"/>
      <protection locked="0"/>
    </xf>
    <xf numFmtId="3" fontId="11" fillId="0" borderId="13" xfId="69" applyNumberFormat="1" applyFont="1" applyBorder="1" applyAlignment="1" applyProtection="1">
      <alignment vertical="center"/>
      <protection/>
    </xf>
    <xf numFmtId="3" fontId="11" fillId="0" borderId="11" xfId="69" applyNumberFormat="1" applyFont="1" applyBorder="1" applyAlignment="1" applyProtection="1">
      <alignment vertical="center"/>
      <protection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1" fontId="11" fillId="33" borderId="14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horizontal="left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49" fontId="10" fillId="0" borderId="10" xfId="61" applyNumberFormat="1" applyFont="1" applyBorder="1" applyAlignment="1" applyProtection="1">
      <alignment horizontal="left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vertical="center" wrapText="1"/>
      <protection/>
    </xf>
    <xf numFmtId="49" fontId="11" fillId="0" borderId="1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Font="1" applyBorder="1" applyAlignment="1" applyProtection="1">
      <alignment horizontal="right" vertical="center" wrapText="1"/>
      <protection/>
    </xf>
    <xf numFmtId="49" fontId="10" fillId="0" borderId="0" xfId="61" applyNumberFormat="1" applyFont="1" applyBorder="1" applyAlignment="1" applyProtection="1">
      <alignment horizontal="right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Alignment="1">
      <alignment/>
      <protection/>
    </xf>
    <xf numFmtId="0" fontId="10" fillId="0" borderId="0" xfId="65" applyFont="1">
      <alignment/>
      <protection/>
    </xf>
    <xf numFmtId="0" fontId="11" fillId="0" borderId="0" xfId="65" applyFont="1" applyBorder="1">
      <alignment/>
      <protection/>
    </xf>
    <xf numFmtId="49" fontId="11" fillId="0" borderId="0" xfId="65" applyNumberFormat="1" applyFont="1">
      <alignment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1" fontId="11" fillId="0" borderId="10" xfId="60" applyNumberFormat="1" applyFont="1" applyBorder="1" applyAlignment="1" applyProtection="1">
      <alignment horizontal="right" vertical="center" wrapText="1"/>
      <protection/>
    </xf>
    <xf numFmtId="0" fontId="11" fillId="0" borderId="10" xfId="60" applyFont="1" applyFill="1" applyBorder="1" applyAlignment="1" applyProtection="1">
      <alignment horizontal="right" vertical="center" wrapText="1"/>
      <protection/>
    </xf>
    <xf numFmtId="0" fontId="11" fillId="0" borderId="0" xfId="60" applyFont="1" applyBorder="1" applyProtection="1">
      <alignment/>
      <protection/>
    </xf>
    <xf numFmtId="0" fontId="11" fillId="0" borderId="0" xfId="65" applyFont="1" applyProtection="1">
      <alignment/>
      <protection/>
    </xf>
    <xf numFmtId="1" fontId="11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60" applyNumberFormat="1" applyFont="1" applyFill="1" applyBorder="1" applyAlignment="1" applyProtection="1">
      <alignment horizontal="right"/>
      <protection locked="0"/>
    </xf>
    <xf numFmtId="1" fontId="11" fillId="36" borderId="10" xfId="60" applyNumberFormat="1" applyFont="1" applyFill="1" applyBorder="1" applyAlignment="1" applyProtection="1">
      <alignment horizontal="right"/>
      <protection locked="0"/>
    </xf>
    <xf numFmtId="1" fontId="11" fillId="0" borderId="10" xfId="60" applyNumberFormat="1" applyFont="1" applyBorder="1" applyAlignment="1" applyProtection="1">
      <alignment horizontal="right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Protection="1">
      <alignment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0" xfId="65" applyFont="1" applyAlignment="1" applyProtection="1">
      <alignment horizontal="center"/>
      <protection/>
    </xf>
    <xf numFmtId="0" fontId="10" fillId="0" borderId="10" xfId="60" applyFont="1" applyBorder="1" applyAlignment="1" applyProtection="1">
      <alignment horizontal="center"/>
      <protection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0" borderId="10" xfId="60" applyNumberFormat="1" applyFont="1" applyFill="1" applyBorder="1" applyAlignment="1" applyProtection="1">
      <alignment horizontal="right" vertical="center" wrapText="1"/>
      <protection/>
    </xf>
    <xf numFmtId="1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Protection="1">
      <alignment/>
      <protection/>
    </xf>
    <xf numFmtId="0" fontId="10" fillId="0" borderId="0" xfId="65" applyFont="1" applyProtection="1">
      <alignment/>
      <protection/>
    </xf>
    <xf numFmtId="0" fontId="10" fillId="0" borderId="10" xfId="60" applyFont="1" applyBorder="1" applyProtection="1">
      <alignment/>
      <protection/>
    </xf>
    <xf numFmtId="1" fontId="11" fillId="0" borderId="10" xfId="60" applyNumberFormat="1" applyFont="1" applyFill="1" applyBorder="1" applyAlignment="1" applyProtection="1">
      <alignment horizontal="right"/>
      <protection/>
    </xf>
    <xf numFmtId="1" fontId="10" fillId="34" borderId="16" xfId="68" applyNumberFormat="1" applyFont="1" applyFill="1" applyBorder="1" applyAlignment="1" applyProtection="1">
      <alignment vertical="center"/>
      <protection locked="0"/>
    </xf>
    <xf numFmtId="0" fontId="10" fillId="0" borderId="10" xfId="68" applyFont="1" applyBorder="1" applyAlignment="1" applyProtection="1">
      <alignment vertical="center" wrapText="1"/>
      <protection/>
    </xf>
    <xf numFmtId="0" fontId="10" fillId="0" borderId="10" xfId="68" applyFont="1" applyBorder="1" applyAlignment="1" applyProtection="1">
      <alignment horizontal="left" vertical="center" wrapText="1"/>
      <protection/>
    </xf>
    <xf numFmtId="49" fontId="10" fillId="0" borderId="10" xfId="68" applyNumberFormat="1" applyFont="1" applyBorder="1" applyAlignment="1" applyProtection="1">
      <alignment horizontal="center"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0" fontId="11" fillId="0" borderId="0" xfId="67" applyFont="1" applyAlignment="1" applyProtection="1">
      <alignment wrapText="1"/>
      <protection/>
    </xf>
    <xf numFmtId="1" fontId="11" fillId="34" borderId="10" xfId="67" applyNumberFormat="1" applyFont="1" applyFill="1" applyBorder="1" applyAlignment="1" applyProtection="1">
      <alignment wrapText="1"/>
      <protection locked="0"/>
    </xf>
    <xf numFmtId="1" fontId="11" fillId="0" borderId="0" xfId="67" applyNumberFormat="1" applyFont="1" applyAlignment="1" applyProtection="1">
      <alignment wrapText="1"/>
      <protection/>
    </xf>
    <xf numFmtId="0" fontId="11" fillId="0" borderId="0" xfId="69" applyFont="1" applyBorder="1" applyProtection="1">
      <alignment/>
      <protection/>
    </xf>
    <xf numFmtId="0" fontId="10" fillId="0" borderId="0" xfId="69" applyFont="1" applyBorder="1" applyAlignment="1">
      <alignment horizontal="centerContinuous" vertical="center" wrapText="1"/>
      <protection/>
    </xf>
    <xf numFmtId="0" fontId="10" fillId="0" borderId="0" xfId="69" applyFont="1" applyBorder="1" applyAlignment="1" applyProtection="1">
      <alignment horizontal="left" vertical="center" wrapText="1"/>
      <protection/>
    </xf>
    <xf numFmtId="0" fontId="11" fillId="0" borderId="0" xfId="60" applyFont="1" applyAlignment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1" fontId="11" fillId="0" borderId="0" xfId="63" applyNumberFormat="1" applyFont="1" applyBorder="1" applyAlignment="1">
      <alignment vertical="justify" wrapText="1"/>
      <protection/>
    </xf>
    <xf numFmtId="0" fontId="10" fillId="0" borderId="12" xfId="61" applyFont="1" applyBorder="1" applyAlignment="1" applyProtection="1">
      <alignment horizontal="centerContinuous" vertical="center" wrapText="1"/>
      <protection/>
    </xf>
    <xf numFmtId="0" fontId="10" fillId="0" borderId="14" xfId="61" applyFont="1" applyBorder="1" applyAlignment="1" applyProtection="1">
      <alignment horizontal="centerContinuous" vertical="center" wrapText="1"/>
      <protection/>
    </xf>
    <xf numFmtId="0" fontId="10" fillId="0" borderId="16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2" applyNumberFormat="1" applyFont="1" applyAlignment="1">
      <alignment horizontal="centerContinuous" vertical="center" wrapText="1"/>
      <protection/>
    </xf>
    <xf numFmtId="0" fontId="9" fillId="0" borderId="0" xfId="66" applyFont="1" applyAlignment="1">
      <alignment horizontal="left" vertical="top" wrapText="1"/>
      <protection/>
    </xf>
    <xf numFmtId="0" fontId="9" fillId="0" borderId="0" xfId="66" applyFont="1" applyAlignment="1">
      <alignment vertical="top" wrapText="1"/>
      <protection/>
    </xf>
    <xf numFmtId="0" fontId="9" fillId="0" borderId="0" xfId="66" applyFont="1" applyAlignment="1">
      <alignment vertical="top"/>
      <protection/>
    </xf>
    <xf numFmtId="0" fontId="5" fillId="0" borderId="0" xfId="66" applyFont="1" applyAlignment="1">
      <alignment vertical="top"/>
      <protection/>
    </xf>
    <xf numFmtId="0" fontId="7" fillId="0" borderId="0" xfId="66" applyFont="1" applyBorder="1" applyAlignment="1" applyProtection="1">
      <alignment vertical="top" wrapText="1"/>
      <protection locked="0"/>
    </xf>
    <xf numFmtId="1" fontId="9" fillId="34" borderId="12" xfId="66" applyNumberFormat="1" applyFont="1" applyFill="1" applyBorder="1" applyAlignment="1" applyProtection="1">
      <alignment vertical="top" wrapText="1"/>
      <protection locked="0"/>
    </xf>
    <xf numFmtId="1" fontId="9" fillId="34" borderId="17" xfId="66" applyNumberFormat="1" applyFont="1" applyFill="1" applyBorder="1" applyAlignment="1" applyProtection="1">
      <alignment vertical="top" wrapText="1"/>
      <protection locked="0"/>
    </xf>
    <xf numFmtId="1" fontId="9" fillId="36" borderId="17" xfId="66" applyNumberFormat="1" applyFont="1" applyFill="1" applyBorder="1" applyAlignment="1" applyProtection="1">
      <alignment vertical="top" wrapText="1"/>
      <protection locked="0"/>
    </xf>
    <xf numFmtId="1" fontId="9" fillId="0" borderId="17" xfId="66" applyNumberFormat="1" applyFont="1" applyBorder="1" applyAlignment="1" applyProtection="1">
      <alignment vertical="top" wrapText="1"/>
      <protection/>
    </xf>
    <xf numFmtId="1" fontId="9" fillId="0" borderId="12" xfId="66" applyNumberFormat="1" applyFont="1" applyBorder="1" applyAlignment="1" applyProtection="1">
      <alignment vertical="top" wrapText="1"/>
      <protection/>
    </xf>
    <xf numFmtId="1" fontId="9" fillId="0" borderId="17" xfId="66" applyNumberFormat="1" applyFont="1" applyFill="1" applyBorder="1" applyAlignment="1" applyProtection="1">
      <alignment vertical="top" wrapText="1"/>
      <protection/>
    </xf>
    <xf numFmtId="1" fontId="5" fillId="0" borderId="0" xfId="66" applyNumberFormat="1" applyFont="1" applyAlignment="1">
      <alignment vertical="top"/>
      <protection/>
    </xf>
    <xf numFmtId="1" fontId="9" fillId="35" borderId="17" xfId="66" applyNumberFormat="1" applyFont="1" applyFill="1" applyBorder="1" applyAlignment="1" applyProtection="1">
      <alignment vertical="top" wrapText="1"/>
      <protection locked="0"/>
    </xf>
    <xf numFmtId="1" fontId="9" fillId="0" borderId="18" xfId="66" applyNumberFormat="1" applyFont="1" applyBorder="1" applyAlignment="1" applyProtection="1">
      <alignment vertical="top" wrapText="1"/>
      <protection/>
    </xf>
    <xf numFmtId="1" fontId="9" fillId="36" borderId="19" xfId="66" applyNumberFormat="1" applyFont="1" applyFill="1" applyBorder="1" applyAlignment="1" applyProtection="1">
      <alignment vertical="top" wrapText="1"/>
      <protection locked="0"/>
    </xf>
    <xf numFmtId="1" fontId="9" fillId="0" borderId="20" xfId="66" applyNumberFormat="1" applyFont="1" applyBorder="1" applyAlignment="1" applyProtection="1">
      <alignment vertical="top" wrapText="1"/>
      <protection/>
    </xf>
    <xf numFmtId="1" fontId="7" fillId="0" borderId="17" xfId="66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6" applyNumberFormat="1" applyFont="1" applyBorder="1" applyAlignment="1" applyProtection="1">
      <alignment vertical="top" wrapText="1"/>
      <protection/>
    </xf>
    <xf numFmtId="1" fontId="9" fillId="0" borderId="22" xfId="66" applyNumberFormat="1" applyFont="1" applyBorder="1" applyAlignment="1" applyProtection="1">
      <alignment vertical="top" wrapText="1"/>
      <protection/>
    </xf>
    <xf numFmtId="0" fontId="7" fillId="0" borderId="0" xfId="66" applyFont="1" applyBorder="1" applyAlignment="1">
      <alignment vertical="top" wrapText="1"/>
      <protection/>
    </xf>
    <xf numFmtId="49" fontId="7" fillId="0" borderId="0" xfId="66" applyNumberFormat="1" applyFont="1" applyBorder="1" applyAlignment="1">
      <alignment vertical="top" wrapText="1"/>
      <protection/>
    </xf>
    <xf numFmtId="1" fontId="9" fillId="0" borderId="0" xfId="66" applyNumberFormat="1" applyFont="1" applyBorder="1" applyAlignment="1">
      <alignment vertical="top" wrapText="1"/>
      <protection/>
    </xf>
    <xf numFmtId="0" fontId="5" fillId="0" borderId="0" xfId="66" applyFont="1" applyAlignment="1" applyProtection="1">
      <alignment vertical="top" wrapText="1"/>
      <protection locked="0"/>
    </xf>
    <xf numFmtId="0" fontId="9" fillId="0" borderId="0" xfId="66" applyFont="1" applyAlignment="1" applyProtection="1">
      <alignment horizontal="left" vertical="top" wrapText="1"/>
      <protection locked="0"/>
    </xf>
    <xf numFmtId="0" fontId="9" fillId="0" borderId="0" xfId="66" applyFont="1" applyAlignment="1" applyProtection="1">
      <alignment vertical="top" wrapText="1"/>
      <protection locked="0"/>
    </xf>
    <xf numFmtId="0" fontId="9" fillId="0" borderId="0" xfId="66" applyFont="1" applyAlignment="1" applyProtection="1">
      <alignment vertical="top"/>
      <protection locked="0"/>
    </xf>
    <xf numFmtId="0" fontId="5" fillId="0" borderId="0" xfId="66" applyFont="1" applyBorder="1" applyAlignment="1" applyProtection="1">
      <alignment vertical="top" wrapText="1"/>
      <protection locked="0"/>
    </xf>
    <xf numFmtId="0" fontId="5" fillId="0" borderId="0" xfId="66" applyFont="1" applyAlignment="1" applyProtection="1">
      <alignment horizontal="left" vertical="top" wrapText="1"/>
      <protection locked="0"/>
    </xf>
    <xf numFmtId="0" fontId="5" fillId="0" borderId="0" xfId="66" applyFont="1" applyAlignment="1" applyProtection="1">
      <alignment vertical="top"/>
      <protection locked="0"/>
    </xf>
    <xf numFmtId="1" fontId="5" fillId="0" borderId="0" xfId="66" applyNumberFormat="1" applyFont="1" applyAlignment="1" applyProtection="1">
      <alignment vertical="top" wrapText="1"/>
      <protection locked="0"/>
    </xf>
    <xf numFmtId="0" fontId="10" fillId="0" borderId="13" xfId="69" applyFont="1" applyBorder="1" applyAlignment="1">
      <alignment horizontal="centerContinuous" vertical="center" wrapText="1"/>
      <protection/>
    </xf>
    <xf numFmtId="0" fontId="10" fillId="0" borderId="15" xfId="69" applyFont="1" applyBorder="1" applyAlignment="1">
      <alignment horizontal="centerContinuous" vertical="center" wrapText="1"/>
      <protection/>
    </xf>
    <xf numFmtId="0" fontId="10" fillId="0" borderId="11" xfId="69" applyFont="1" applyBorder="1" applyAlignment="1">
      <alignment horizontal="centerContinuous" vertical="center" wrapText="1"/>
      <protection/>
    </xf>
    <xf numFmtId="0" fontId="10" fillId="33" borderId="13" xfId="69" applyFont="1" applyFill="1" applyBorder="1" applyAlignment="1">
      <alignment horizontal="centerContinuous" vertical="center" wrapText="1"/>
      <protection/>
    </xf>
    <xf numFmtId="0" fontId="10" fillId="33" borderId="11" xfId="69" applyFont="1" applyFill="1" applyBorder="1" applyAlignment="1">
      <alignment horizontal="centerContinuous" vertical="center" wrapText="1"/>
      <protection/>
    </xf>
    <xf numFmtId="1" fontId="11" fillId="33" borderId="12" xfId="69" applyNumberFormat="1" applyFont="1" applyFill="1" applyBorder="1" applyAlignment="1" applyProtection="1">
      <alignment vertical="center"/>
      <protection locked="0"/>
    </xf>
    <xf numFmtId="1" fontId="11" fillId="33" borderId="14" xfId="69" applyNumberFormat="1" applyFont="1" applyFill="1" applyBorder="1" applyAlignment="1" applyProtection="1">
      <alignment vertical="center"/>
      <protection locked="0"/>
    </xf>
    <xf numFmtId="1" fontId="11" fillId="33" borderId="16" xfId="69" applyNumberFormat="1" applyFont="1" applyFill="1" applyBorder="1" applyAlignment="1" applyProtection="1">
      <alignment vertical="center"/>
      <protection locked="0"/>
    </xf>
    <xf numFmtId="1" fontId="11" fillId="34" borderId="10" xfId="69" applyNumberFormat="1" applyFont="1" applyFill="1" applyBorder="1" applyAlignment="1" applyProtection="1">
      <alignment vertical="center"/>
      <protection locked="0"/>
    </xf>
    <xf numFmtId="0" fontId="10" fillId="0" borderId="13" xfId="69" applyFont="1" applyBorder="1" applyAlignment="1">
      <alignment horizontal="left" vertical="center" wrapText="1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2" fillId="0" borderId="13" xfId="63" applyFont="1" applyBorder="1" applyAlignment="1" applyProtection="1">
      <alignment vertical="center" wrapText="1"/>
      <protection/>
    </xf>
    <xf numFmtId="1" fontId="11" fillId="33" borderId="14" xfId="63" applyNumberFormat="1" applyFont="1" applyFill="1" applyBorder="1" applyAlignment="1" applyProtection="1">
      <alignment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" fontId="11" fillId="36" borderId="10" xfId="6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61" applyNumberFormat="1" applyFont="1" applyAlignment="1" applyProtection="1">
      <alignment horizontal="centerContinuous" vertical="center" wrapText="1"/>
      <protection/>
    </xf>
    <xf numFmtId="1" fontId="11" fillId="0" borderId="12" xfId="69" applyNumberFormat="1" applyFont="1" applyFill="1" applyBorder="1" applyAlignment="1" applyProtection="1">
      <alignment vertical="center"/>
      <protection locked="0"/>
    </xf>
    <xf numFmtId="3" fontId="11" fillId="0" borderId="0" xfId="69" applyNumberFormat="1" applyFont="1" applyBorder="1" applyProtection="1">
      <alignment/>
      <protection/>
    </xf>
    <xf numFmtId="0" fontId="10" fillId="0" borderId="12" xfId="69" applyFont="1" applyBorder="1" applyAlignment="1">
      <alignment horizontal="centerContinuous" vertical="center" wrapText="1"/>
      <protection/>
    </xf>
    <xf numFmtId="0" fontId="10" fillId="0" borderId="16" xfId="69" applyFont="1" applyBorder="1" applyAlignment="1">
      <alignment horizontal="centerContinuous" vertical="center" wrapText="1"/>
      <protection/>
    </xf>
    <xf numFmtId="0" fontId="10" fillId="0" borderId="18" xfId="69" applyFont="1" applyBorder="1" applyAlignment="1">
      <alignment horizontal="left" vertical="center" wrapText="1"/>
      <protection/>
    </xf>
    <xf numFmtId="0" fontId="10" fillId="0" borderId="11" xfId="69" applyFont="1" applyBorder="1" applyAlignment="1">
      <alignment horizontal="center" vertical="center" wrapText="1"/>
      <protection/>
    </xf>
    <xf numFmtId="0" fontId="10" fillId="0" borderId="11" xfId="69" applyFont="1" applyFill="1" applyBorder="1" applyAlignment="1">
      <alignment horizontal="center" vertical="center" wrapText="1"/>
      <protection/>
    </xf>
    <xf numFmtId="0" fontId="10" fillId="0" borderId="23" xfId="69" applyFont="1" applyBorder="1" applyAlignment="1">
      <alignment horizontal="centerContinuous" vertical="center" wrapText="1"/>
      <protection/>
    </xf>
    <xf numFmtId="0" fontId="10" fillId="33" borderId="15" xfId="69" applyFont="1" applyFill="1" applyBorder="1" applyAlignment="1">
      <alignment horizontal="center" vertical="center" wrapText="1"/>
      <protection/>
    </xf>
    <xf numFmtId="0" fontId="10" fillId="0" borderId="18" xfId="69" applyFont="1" applyBorder="1" applyAlignment="1">
      <alignment horizontal="centerContinuous" vertical="center" wrapText="1"/>
      <protection/>
    </xf>
    <xf numFmtId="0" fontId="10" fillId="0" borderId="19" xfId="69" applyFont="1" applyBorder="1" applyAlignment="1">
      <alignment horizontal="center" vertical="center" wrapText="1"/>
      <protection/>
    </xf>
    <xf numFmtId="0" fontId="10" fillId="0" borderId="24" xfId="69" applyFont="1" applyBorder="1" applyAlignment="1">
      <alignment horizontal="centerContinuous" vertical="center" wrapText="1"/>
      <protection/>
    </xf>
    <xf numFmtId="0" fontId="10" fillId="0" borderId="25" xfId="69" applyFont="1" applyBorder="1" applyAlignment="1">
      <alignment horizontal="centerContinuous" vertical="center" wrapText="1"/>
      <protection/>
    </xf>
    <xf numFmtId="49" fontId="10" fillId="0" borderId="18" xfId="69" applyNumberFormat="1" applyFont="1" applyBorder="1" applyAlignment="1">
      <alignment horizontal="centerContinuous" vertical="center" wrapText="1"/>
      <protection/>
    </xf>
    <xf numFmtId="49" fontId="10" fillId="0" borderId="19" xfId="69" applyNumberFormat="1" applyFont="1" applyBorder="1" applyAlignment="1">
      <alignment horizontal="centerContinuous" vertical="center" wrapText="1"/>
      <protection/>
    </xf>
    <xf numFmtId="0" fontId="7" fillId="0" borderId="0" xfId="66" applyFont="1" applyBorder="1" applyAlignment="1" applyProtection="1">
      <alignment horizontal="left" vertical="top" wrapText="1"/>
      <protection locked="0"/>
    </xf>
    <xf numFmtId="0" fontId="7" fillId="0" borderId="0" xfId="66" applyFont="1" applyBorder="1" applyAlignment="1" applyProtection="1">
      <alignment horizontal="centerContinuous" vertical="top" wrapText="1"/>
      <protection locked="0"/>
    </xf>
    <xf numFmtId="0" fontId="7" fillId="0" borderId="0" xfId="66" applyFont="1" applyAlignment="1" applyProtection="1">
      <alignment horizontal="left" vertical="top" wrapText="1"/>
      <protection locked="0"/>
    </xf>
    <xf numFmtId="0" fontId="9" fillId="0" borderId="0" xfId="66" applyFont="1" applyBorder="1" applyAlignment="1" applyProtection="1">
      <alignment horizontal="centerContinuous" vertical="top" wrapText="1"/>
      <protection locked="0"/>
    </xf>
    <xf numFmtId="0" fontId="7" fillId="0" borderId="0" xfId="66" applyFont="1" applyAlignment="1" applyProtection="1">
      <alignment horizontal="center" vertical="top" wrapText="1"/>
      <protection locked="0"/>
    </xf>
    <xf numFmtId="0" fontId="9" fillId="0" borderId="0" xfId="66" applyFont="1" applyAlignment="1" applyProtection="1">
      <alignment horizontal="left" vertical="top"/>
      <protection locked="0"/>
    </xf>
    <xf numFmtId="0" fontId="7" fillId="0" borderId="0" xfId="66" applyFont="1" applyBorder="1" applyAlignment="1" applyProtection="1">
      <alignment horizontal="center" vertical="top"/>
      <protection locked="0"/>
    </xf>
    <xf numFmtId="0" fontId="7" fillId="0" borderId="0" xfId="67" applyFont="1" applyAlignment="1" applyProtection="1">
      <alignment wrapText="1"/>
      <protection locked="0"/>
    </xf>
    <xf numFmtId="0" fontId="7" fillId="0" borderId="26" xfId="66" applyFont="1" applyBorder="1" applyAlignment="1" applyProtection="1">
      <alignment horizontal="center" vertical="center"/>
      <protection/>
    </xf>
    <xf numFmtId="0" fontId="7" fillId="0" borderId="27" xfId="66" applyFont="1" applyBorder="1" applyAlignment="1" applyProtection="1">
      <alignment horizontal="center" vertical="top" wrapText="1"/>
      <protection/>
    </xf>
    <xf numFmtId="14" fontId="7" fillId="0" borderId="27" xfId="66" applyNumberFormat="1" applyFont="1" applyBorder="1" applyAlignment="1" applyProtection="1">
      <alignment horizontal="center" vertical="top" wrapText="1"/>
      <protection/>
    </xf>
    <xf numFmtId="49" fontId="7" fillId="0" borderId="27" xfId="66" applyNumberFormat="1" applyFont="1" applyBorder="1" applyAlignment="1" applyProtection="1">
      <alignment horizontal="center" vertical="center" wrapText="1"/>
      <protection/>
    </xf>
    <xf numFmtId="14" fontId="7" fillId="0" borderId="28" xfId="66" applyNumberFormat="1" applyFont="1" applyBorder="1" applyAlignment="1" applyProtection="1">
      <alignment horizontal="center" vertical="top" wrapText="1"/>
      <protection/>
    </xf>
    <xf numFmtId="0" fontId="7" fillId="0" borderId="29" xfId="66" applyFont="1" applyBorder="1" applyAlignment="1" applyProtection="1">
      <alignment horizontal="center" vertical="center" wrapText="1"/>
      <protection/>
    </xf>
    <xf numFmtId="0" fontId="7" fillId="0" borderId="10" xfId="66" applyFont="1" applyBorder="1" applyAlignment="1" applyProtection="1">
      <alignment horizontal="center" vertical="top" wrapText="1"/>
      <protection/>
    </xf>
    <xf numFmtId="49" fontId="7" fillId="0" borderId="10" xfId="66" applyNumberFormat="1" applyFont="1" applyBorder="1" applyAlignment="1" applyProtection="1">
      <alignment horizontal="center" vertical="center" wrapText="1"/>
      <protection/>
    </xf>
    <xf numFmtId="0" fontId="7" fillId="0" borderId="17" xfId="66" applyFont="1" applyBorder="1" applyAlignment="1" applyProtection="1">
      <alignment horizontal="center" vertical="top" wrapText="1"/>
      <protection/>
    </xf>
    <xf numFmtId="49" fontId="7" fillId="0" borderId="10" xfId="66" applyNumberFormat="1" applyFont="1" applyBorder="1" applyAlignment="1" applyProtection="1">
      <alignment horizontal="right" vertical="top" wrapText="1"/>
      <protection/>
    </xf>
    <xf numFmtId="0" fontId="9" fillId="0" borderId="10" xfId="66" applyFont="1" applyBorder="1" applyAlignment="1" applyProtection="1">
      <alignment vertical="top" wrapText="1"/>
      <protection/>
    </xf>
    <xf numFmtId="0" fontId="9" fillId="0" borderId="12" xfId="66" applyFont="1" applyBorder="1" applyAlignment="1" applyProtection="1">
      <alignment vertical="top" wrapText="1"/>
      <protection/>
    </xf>
    <xf numFmtId="49" fontId="7" fillId="33" borderId="18" xfId="66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6" applyFont="1" applyFill="1" applyBorder="1" applyAlignment="1" applyProtection="1">
      <alignment vertical="top" wrapText="1"/>
      <protection/>
    </xf>
    <xf numFmtId="0" fontId="9" fillId="0" borderId="10" xfId="66" applyFont="1" applyBorder="1" applyAlignment="1" applyProtection="1">
      <alignment horizontal="right" vertical="top" wrapText="1"/>
      <protection/>
    </xf>
    <xf numFmtId="0" fontId="18" fillId="37" borderId="10" xfId="66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6" applyNumberFormat="1" applyFont="1" applyBorder="1" applyAlignment="1" applyProtection="1">
      <alignment horizontal="right" vertical="top" wrapText="1"/>
      <protection/>
    </xf>
    <xf numFmtId="1" fontId="5" fillId="0" borderId="10" xfId="66" applyNumberFormat="1" applyFont="1" applyBorder="1" applyAlignment="1" applyProtection="1">
      <alignment horizontal="right" vertical="top" wrapText="1"/>
      <protection/>
    </xf>
    <xf numFmtId="0" fontId="18" fillId="37" borderId="10" xfId="66" applyFont="1" applyFill="1" applyBorder="1" applyAlignment="1" applyProtection="1">
      <alignment vertical="top"/>
      <protection/>
    </xf>
    <xf numFmtId="49" fontId="5" fillId="0" borderId="10" xfId="66" applyNumberFormat="1" applyFont="1" applyFill="1" applyBorder="1" applyAlignment="1" applyProtection="1">
      <alignment horizontal="right" vertical="top" wrapText="1"/>
      <protection/>
    </xf>
    <xf numFmtId="1" fontId="6" fillId="0" borderId="10" xfId="66" applyNumberFormat="1" applyFont="1" applyBorder="1" applyAlignment="1" applyProtection="1">
      <alignment horizontal="right" vertical="top" wrapText="1"/>
      <protection/>
    </xf>
    <xf numFmtId="1" fontId="8" fillId="0" borderId="12" xfId="66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6" applyNumberFormat="1" applyFont="1" applyBorder="1" applyAlignment="1" applyProtection="1">
      <alignment horizontal="right" vertical="top" wrapText="1"/>
      <protection/>
    </xf>
    <xf numFmtId="49" fontId="6" fillId="0" borderId="10" xfId="66" applyNumberFormat="1" applyFont="1" applyFill="1" applyBorder="1" applyAlignment="1" applyProtection="1">
      <alignment horizontal="right" vertical="top" wrapText="1"/>
      <protection/>
    </xf>
    <xf numFmtId="1" fontId="18" fillId="37" borderId="10" xfId="66" applyNumberFormat="1" applyFont="1" applyFill="1" applyBorder="1" applyAlignment="1" applyProtection="1">
      <alignment vertical="top" wrapText="1"/>
      <protection/>
    </xf>
    <xf numFmtId="1" fontId="9" fillId="0" borderId="10" xfId="66" applyNumberFormat="1" applyFont="1" applyBorder="1" applyAlignment="1" applyProtection="1">
      <alignment vertical="top" wrapText="1"/>
      <protection/>
    </xf>
    <xf numFmtId="1" fontId="18" fillId="37" borderId="10" xfId="66" applyNumberFormat="1" applyFont="1" applyFill="1" applyBorder="1" applyAlignment="1" applyProtection="1">
      <alignment vertical="top"/>
      <protection/>
    </xf>
    <xf numFmtId="1" fontId="4" fillId="0" borderId="18" xfId="66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6" applyNumberFormat="1" applyFont="1" applyBorder="1" applyAlignment="1" applyProtection="1">
      <alignment horizontal="right" vertical="top" wrapText="1"/>
      <protection/>
    </xf>
    <xf numFmtId="1" fontId="7" fillId="0" borderId="18" xfId="66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6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6" applyNumberFormat="1" applyFont="1" applyFill="1" applyBorder="1" applyAlignment="1" applyProtection="1">
      <alignment vertical="top"/>
      <protection/>
    </xf>
    <xf numFmtId="0" fontId="18" fillId="37" borderId="29" xfId="66" applyNumberFormat="1" applyFont="1" applyFill="1" applyBorder="1" applyAlignment="1" applyProtection="1">
      <alignment vertical="top" wrapText="1"/>
      <protection/>
    </xf>
    <xf numFmtId="49" fontId="4" fillId="0" borderId="10" xfId="66" applyNumberFormat="1" applyFont="1" applyFill="1" applyBorder="1" applyAlignment="1" applyProtection="1">
      <alignment horizontal="right" vertical="top" wrapText="1"/>
      <protection/>
    </xf>
    <xf numFmtId="1" fontId="7" fillId="0" borderId="10" xfId="66" applyNumberFormat="1" applyFont="1" applyBorder="1" applyAlignment="1" applyProtection="1">
      <alignment horizontal="right" vertical="top" wrapText="1"/>
      <protection/>
    </xf>
    <xf numFmtId="1" fontId="9" fillId="0" borderId="10" xfId="66" applyNumberFormat="1" applyFont="1" applyBorder="1" applyAlignment="1" applyProtection="1">
      <alignment horizontal="right" vertical="top" wrapText="1"/>
      <protection/>
    </xf>
    <xf numFmtId="1" fontId="6" fillId="0" borderId="13" xfId="66" applyNumberFormat="1" applyFont="1" applyBorder="1" applyAlignment="1" applyProtection="1">
      <alignment horizontal="right" vertical="top" wrapText="1"/>
      <protection/>
    </xf>
    <xf numFmtId="1" fontId="5" fillId="0" borderId="18" xfId="66" applyNumberFormat="1" applyFont="1" applyBorder="1" applyAlignment="1" applyProtection="1">
      <alignment horizontal="right" vertical="top" wrapText="1"/>
      <protection/>
    </xf>
    <xf numFmtId="1" fontId="9" fillId="0" borderId="30" xfId="66" applyNumberFormat="1" applyFont="1" applyBorder="1" applyAlignment="1" applyProtection="1">
      <alignment vertical="top" wrapText="1"/>
      <protection/>
    </xf>
    <xf numFmtId="1" fontId="9" fillId="0" borderId="31" xfId="66" applyNumberFormat="1" applyFont="1" applyBorder="1" applyAlignment="1" applyProtection="1">
      <alignment vertical="top" wrapText="1"/>
      <protection/>
    </xf>
    <xf numFmtId="1" fontId="5" fillId="0" borderId="23" xfId="66" applyNumberFormat="1" applyFont="1" applyBorder="1" applyAlignment="1" applyProtection="1">
      <alignment horizontal="right" vertical="top" wrapText="1"/>
      <protection/>
    </xf>
    <xf numFmtId="1" fontId="9" fillId="0" borderId="32" xfId="66" applyNumberFormat="1" applyFont="1" applyBorder="1" applyAlignment="1" applyProtection="1">
      <alignment vertical="top" wrapText="1"/>
      <protection/>
    </xf>
    <xf numFmtId="1" fontId="9" fillId="0" borderId="33" xfId="66" applyNumberFormat="1" applyFont="1" applyBorder="1" applyAlignment="1" applyProtection="1">
      <alignment vertical="top" wrapText="1"/>
      <protection/>
    </xf>
    <xf numFmtId="1" fontId="6" fillId="0" borderId="11" xfId="66" applyNumberFormat="1" applyFont="1" applyBorder="1" applyAlignment="1" applyProtection="1">
      <alignment horizontal="right" vertical="top" wrapText="1"/>
      <protection/>
    </xf>
    <xf numFmtId="1" fontId="6" fillId="33" borderId="10" xfId="66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6" applyNumberFormat="1" applyFont="1" applyBorder="1" applyAlignment="1" applyProtection="1">
      <alignment horizontal="right" vertical="top" wrapText="1"/>
      <protection/>
    </xf>
    <xf numFmtId="49" fontId="4" fillId="0" borderId="36" xfId="66" applyNumberFormat="1" applyFont="1" applyBorder="1" applyAlignment="1" applyProtection="1">
      <alignment horizontal="right" vertical="top" wrapText="1"/>
      <protection/>
    </xf>
    <xf numFmtId="1" fontId="4" fillId="0" borderId="36" xfId="66" applyNumberFormat="1" applyFont="1" applyBorder="1" applyAlignment="1" applyProtection="1">
      <alignment horizontal="right" vertical="top" wrapText="1"/>
      <protection/>
    </xf>
    <xf numFmtId="0" fontId="5" fillId="0" borderId="0" xfId="66" applyFont="1" applyAlignment="1" applyProtection="1">
      <alignment vertical="top"/>
      <protection/>
    </xf>
    <xf numFmtId="1" fontId="5" fillId="0" borderId="0" xfId="66" applyNumberFormat="1" applyFont="1" applyAlignment="1" applyProtection="1">
      <alignment vertical="top"/>
      <protection/>
    </xf>
    <xf numFmtId="0" fontId="10" fillId="0" borderId="10" xfId="68" applyFont="1" applyBorder="1" applyAlignment="1" applyProtection="1">
      <alignment horizontal="center" vertical="center" wrapText="1"/>
      <protection/>
    </xf>
    <xf numFmtId="0" fontId="10" fillId="0" borderId="16" xfId="68" applyFont="1" applyBorder="1" applyAlignment="1" applyProtection="1">
      <alignment horizontal="center" vertical="center" wrapText="1"/>
      <protection/>
    </xf>
    <xf numFmtId="0" fontId="10" fillId="0" borderId="12" xfId="68" applyFont="1" applyBorder="1" applyAlignment="1" applyProtection="1">
      <alignment horizontal="center" vertical="center" wrapText="1"/>
      <protection/>
    </xf>
    <xf numFmtId="0" fontId="10" fillId="0" borderId="11" xfId="68" applyFont="1" applyBorder="1" applyAlignment="1" applyProtection="1">
      <alignment horizontal="center" vertical="center" wrapText="1"/>
      <protection/>
    </xf>
    <xf numFmtId="0" fontId="12" fillId="0" borderId="10" xfId="68" applyFont="1" applyBorder="1" applyAlignment="1" applyProtection="1">
      <alignment vertical="center" wrapText="1"/>
      <protection/>
    </xf>
    <xf numFmtId="0" fontId="11" fillId="0" borderId="10" xfId="68" applyFont="1" applyFill="1" applyBorder="1" applyProtection="1">
      <alignment/>
      <protection/>
    </xf>
    <xf numFmtId="0" fontId="11" fillId="0" borderId="10" xfId="68" applyFont="1" applyBorder="1" applyAlignment="1" applyProtection="1">
      <alignment vertical="center" wrapText="1"/>
      <protection/>
    </xf>
    <xf numFmtId="3" fontId="11" fillId="0" borderId="10" xfId="68" applyNumberFormat="1" applyFont="1" applyBorder="1" applyAlignment="1" applyProtection="1">
      <alignment horizontal="center" vertical="center"/>
      <protection/>
    </xf>
    <xf numFmtId="0" fontId="11" fillId="0" borderId="10" xfId="68" applyFont="1" applyFill="1" applyBorder="1" applyAlignment="1" applyProtection="1">
      <alignment vertical="center" wrapText="1"/>
      <protection/>
    </xf>
    <xf numFmtId="0" fontId="12" fillId="0" borderId="10" xfId="68" applyFont="1" applyBorder="1" applyAlignment="1" applyProtection="1">
      <alignment horizontal="right" vertical="center" wrapText="1"/>
      <protection/>
    </xf>
    <xf numFmtId="0" fontId="11" fillId="0" borderId="10" xfId="68" applyFont="1" applyBorder="1" applyAlignment="1" applyProtection="1">
      <alignment horizontal="left" vertical="center" wrapText="1"/>
      <protection/>
    </xf>
    <xf numFmtId="3" fontId="12" fillId="0" borderId="10" xfId="68" applyNumberFormat="1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0" fontId="12" fillId="0" borderId="16" xfId="68" applyFont="1" applyBorder="1" applyAlignment="1" applyProtection="1">
      <alignment horizontal="center" vertical="center" wrapText="1"/>
      <protection/>
    </xf>
    <xf numFmtId="0" fontId="12" fillId="0" borderId="16" xfId="68" applyFont="1" applyBorder="1" applyAlignment="1" applyProtection="1">
      <alignment horizontal="center" wrapText="1"/>
      <protection/>
    </xf>
    <xf numFmtId="0" fontId="13" fillId="0" borderId="10" xfId="68" applyFont="1" applyBorder="1" applyAlignment="1" applyProtection="1">
      <alignment vertical="center" wrapText="1"/>
      <protection/>
    </xf>
    <xf numFmtId="0" fontId="11" fillId="0" borderId="29" xfId="68" applyFont="1" applyBorder="1" applyAlignment="1" applyProtection="1">
      <alignment vertical="center" wrapText="1"/>
      <protection/>
    </xf>
    <xf numFmtId="49" fontId="11" fillId="0" borderId="16" xfId="68" applyNumberFormat="1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0" fontId="10" fillId="0" borderId="12" xfId="68" applyFont="1" applyBorder="1" applyAlignment="1" applyProtection="1">
      <alignment vertical="center" wrapText="1"/>
      <protection/>
    </xf>
    <xf numFmtId="0" fontId="14" fillId="0" borderId="10" xfId="68" applyFont="1" applyBorder="1" applyAlignment="1" applyProtection="1">
      <alignment vertical="center" wrapText="1"/>
      <protection/>
    </xf>
    <xf numFmtId="0" fontId="11" fillId="0" borderId="0" xfId="68" applyFont="1" applyBorder="1" applyAlignment="1" applyProtection="1">
      <alignment wrapText="1"/>
      <protection/>
    </xf>
    <xf numFmtId="1" fontId="11" fillId="0" borderId="10" xfId="68" applyNumberFormat="1" applyFont="1" applyBorder="1" applyAlignment="1" applyProtection="1">
      <alignment vertical="center"/>
      <protection/>
    </xf>
    <xf numFmtId="1" fontId="9" fillId="38" borderId="17" xfId="66" applyNumberFormat="1" applyFont="1" applyFill="1" applyBorder="1" applyAlignment="1" applyProtection="1">
      <alignment vertical="top" wrapText="1"/>
      <protection locked="0"/>
    </xf>
    <xf numFmtId="1" fontId="9" fillId="38" borderId="12" xfId="66" applyNumberFormat="1" applyFont="1" applyFill="1" applyBorder="1" applyAlignment="1" applyProtection="1">
      <alignment vertical="top" wrapText="1"/>
      <protection locked="0"/>
    </xf>
    <xf numFmtId="0" fontId="11" fillId="0" borderId="0" xfId="67" applyFont="1" applyAlignment="1" applyProtection="1">
      <alignment wrapText="1"/>
      <protection locked="0"/>
    </xf>
    <xf numFmtId="0" fontId="11" fillId="0" borderId="0" xfId="67" applyFont="1" applyFill="1" applyAlignment="1" applyProtection="1">
      <alignment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 locked="0"/>
    </xf>
    <xf numFmtId="0" fontId="10" fillId="0" borderId="0" xfId="67" applyFont="1" applyFill="1" applyBorder="1" applyAlignment="1" applyProtection="1">
      <alignment horizontal="centerContinuous" vertical="center" wrapText="1"/>
      <protection locked="0"/>
    </xf>
    <xf numFmtId="1" fontId="11" fillId="0" borderId="0" xfId="67" applyNumberFormat="1" applyFont="1" applyBorder="1" applyAlignment="1" applyProtection="1">
      <alignment wrapText="1"/>
      <protection/>
    </xf>
    <xf numFmtId="0" fontId="11" fillId="0" borderId="0" xfId="67" applyFont="1" applyAlignment="1" applyProtection="1">
      <alignment horizontal="centerContinuous" wrapText="1"/>
      <protection/>
    </xf>
    <xf numFmtId="0" fontId="11" fillId="0" borderId="0" xfId="67" applyFont="1" applyAlignment="1" applyProtection="1">
      <alignment horizontal="center" wrapText="1"/>
      <protection/>
    </xf>
    <xf numFmtId="0" fontId="10" fillId="0" borderId="0" xfId="67" applyFont="1" applyAlignment="1" applyProtection="1">
      <alignment wrapText="1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14" fontId="10" fillId="0" borderId="10" xfId="67" applyNumberFormat="1" applyFont="1" applyFill="1" applyBorder="1" applyAlignment="1" applyProtection="1">
      <alignment horizontal="center" vertical="center" wrapText="1"/>
      <protection/>
    </xf>
    <xf numFmtId="0" fontId="11" fillId="0" borderId="0" xfId="67" applyFont="1" applyBorder="1" applyAlignment="1" applyProtection="1">
      <alignment horizontal="center" wrapText="1"/>
      <protection/>
    </xf>
    <xf numFmtId="49" fontId="10" fillId="0" borderId="10" xfId="67" applyNumberFormat="1" applyFont="1" applyFill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wrapText="1"/>
      <protection/>
    </xf>
    <xf numFmtId="49" fontId="12" fillId="0" borderId="10" xfId="67" applyNumberFormat="1" applyFont="1" applyBorder="1" applyAlignment="1" applyProtection="1">
      <alignment wrapText="1"/>
      <protection/>
    </xf>
    <xf numFmtId="0" fontId="11" fillId="0" borderId="10" xfId="67" applyFont="1" applyBorder="1" applyAlignment="1" applyProtection="1">
      <alignment wrapText="1"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Fill="1" applyBorder="1" applyAlignment="1" applyProtection="1">
      <alignment wrapText="1"/>
      <protection/>
    </xf>
    <xf numFmtId="49" fontId="11" fillId="0" borderId="10" xfId="67" applyNumberFormat="1" applyFont="1" applyFill="1" applyBorder="1" applyAlignment="1" applyProtection="1">
      <alignment horizontal="center" wrapText="1"/>
      <protection/>
    </xf>
    <xf numFmtId="0" fontId="10" fillId="0" borderId="10" xfId="67" applyFont="1" applyBorder="1" applyAlignment="1" applyProtection="1">
      <alignment horizontal="right" wrapText="1"/>
      <protection/>
    </xf>
    <xf numFmtId="49" fontId="10" fillId="0" borderId="10" xfId="67" applyNumberFormat="1" applyFont="1" applyBorder="1" applyAlignment="1" applyProtection="1">
      <alignment horizontal="center" wrapText="1"/>
      <protection/>
    </xf>
    <xf numFmtId="49" fontId="12" fillId="0" borderId="10" xfId="67" applyNumberFormat="1" applyFont="1" applyBorder="1" applyAlignment="1" applyProtection="1">
      <alignment horizontal="center" wrapText="1"/>
      <protection/>
    </xf>
    <xf numFmtId="1" fontId="11" fillId="0" borderId="10" xfId="67" applyNumberFormat="1" applyFont="1" applyFill="1" applyBorder="1" applyAlignment="1" applyProtection="1">
      <alignment wrapText="1"/>
      <protection/>
    </xf>
    <xf numFmtId="0" fontId="10" fillId="0" borderId="10" xfId="67" applyFont="1" applyBorder="1" applyAlignment="1" applyProtection="1">
      <alignment wrapText="1"/>
      <protection/>
    </xf>
    <xf numFmtId="49" fontId="11" fillId="0" borderId="0" xfId="67" applyNumberFormat="1" applyFont="1" applyBorder="1" applyAlignment="1" applyProtection="1">
      <alignment wrapText="1"/>
      <protection/>
    </xf>
    <xf numFmtId="1" fontId="11" fillId="0" borderId="0" xfId="67" applyNumberFormat="1" applyFont="1" applyFill="1" applyBorder="1" applyAlignment="1" applyProtection="1">
      <alignment wrapText="1"/>
      <protection/>
    </xf>
    <xf numFmtId="0" fontId="10" fillId="0" borderId="0" xfId="67" applyFont="1" applyAlignment="1" applyProtection="1">
      <alignment horizontal="center"/>
      <protection/>
    </xf>
    <xf numFmtId="1" fontId="11" fillId="0" borderId="10" xfId="69" applyNumberFormat="1" applyFont="1" applyFill="1" applyBorder="1" applyAlignment="1" applyProtection="1">
      <alignment vertical="center"/>
      <protection/>
    </xf>
    <xf numFmtId="1" fontId="11" fillId="0" borderId="12" xfId="69" applyNumberFormat="1" applyFont="1" applyFill="1" applyBorder="1" applyAlignment="1" applyProtection="1">
      <alignment vertical="center"/>
      <protection/>
    </xf>
    <xf numFmtId="0" fontId="10" fillId="0" borderId="0" xfId="69" applyFont="1" applyBorder="1" applyAlignment="1" applyProtection="1">
      <alignment vertical="center" wrapText="1"/>
      <protection locked="0"/>
    </xf>
    <xf numFmtId="49" fontId="10" fillId="0" borderId="0" xfId="69" applyNumberFormat="1" applyFont="1" applyBorder="1" applyAlignment="1" applyProtection="1">
      <alignment horizontal="center" vertical="center" wrapText="1"/>
      <protection locked="0"/>
    </xf>
    <xf numFmtId="0" fontId="11" fillId="0" borderId="0" xfId="69" applyFont="1" applyBorder="1" applyProtection="1">
      <alignment/>
      <protection locked="0"/>
    </xf>
    <xf numFmtId="0" fontId="11" fillId="0" borderId="0" xfId="65" applyFont="1" applyProtection="1">
      <alignment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1" fillId="0" borderId="0" xfId="63" applyFont="1" applyProtection="1">
      <alignment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3" borderId="16" xfId="63" applyNumberFormat="1" applyFont="1" applyFill="1" applyBorder="1" applyAlignment="1" applyProtection="1">
      <alignment horizontal="center" vertical="center" wrapText="1"/>
      <protection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49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Protection="1">
      <alignment/>
      <protection locked="0"/>
    </xf>
    <xf numFmtId="49" fontId="11" fillId="0" borderId="0" xfId="65" applyNumberFormat="1" applyFont="1" applyProtection="1">
      <alignment/>
      <protection locked="0"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1" fontId="10" fillId="0" borderId="16" xfId="60" applyNumberFormat="1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11" fillId="0" borderId="0" xfId="60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0" fontId="10" fillId="0" borderId="16" xfId="60" applyFont="1" applyBorder="1" applyAlignment="1" applyProtection="1">
      <alignment horizontal="centerContinuous" vertical="center" wrapText="1"/>
      <protection/>
    </xf>
    <xf numFmtId="0" fontId="11" fillId="0" borderId="10" xfId="60" applyFont="1" applyBorder="1" applyAlignment="1" applyProtection="1">
      <alignment horizontal="right"/>
      <protection/>
    </xf>
    <xf numFmtId="0" fontId="11" fillId="0" borderId="10" xfId="60" applyFont="1" applyBorder="1" applyAlignment="1" applyProtection="1">
      <alignment vertical="center" wrapText="1"/>
      <protection/>
    </xf>
    <xf numFmtId="49" fontId="16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 quotePrefix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center" vertical="center" wrapText="1"/>
      <protection/>
    </xf>
    <xf numFmtId="49" fontId="10" fillId="0" borderId="0" xfId="60" applyNumberFormat="1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0" fontId="12" fillId="0" borderId="0" xfId="60" applyFont="1" applyBorder="1" applyAlignment="1" applyProtection="1">
      <alignment horizontal="left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1" fontId="11" fillId="0" borderId="0" xfId="63" applyNumberFormat="1" applyFont="1" applyBorder="1" applyAlignment="1" applyProtection="1">
      <alignment vertical="justify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49" fontId="11" fillId="0" borderId="0" xfId="61" applyNumberFormat="1" applyFont="1" applyAlignment="1" applyProtection="1">
      <alignment vertical="center" wrapText="1"/>
      <protection locked="0"/>
    </xf>
    <xf numFmtId="0" fontId="10" fillId="0" borderId="0" xfId="61" applyFont="1" applyAlignment="1" applyProtection="1">
      <alignment vertical="center" wrapText="1"/>
      <protection locked="0"/>
    </xf>
    <xf numFmtId="0" fontId="10" fillId="0" borderId="0" xfId="61" applyFont="1" applyAlignment="1" applyProtection="1">
      <alignment horizontal="centerContinuous" vertical="center" wrapText="1"/>
      <protection locked="0"/>
    </xf>
    <xf numFmtId="0" fontId="10" fillId="0" borderId="0" xfId="61" applyFont="1" applyAlignment="1" applyProtection="1">
      <alignment horizontal="center" vertical="center" wrapText="1"/>
      <protection locked="0"/>
    </xf>
    <xf numFmtId="0" fontId="10" fillId="0" borderId="0" xfId="61" applyFont="1" applyProtection="1">
      <alignment/>
      <protection locked="0"/>
    </xf>
    <xf numFmtId="1" fontId="11" fillId="0" borderId="0" xfId="61" applyNumberFormat="1" applyFont="1" applyAlignment="1" applyProtection="1">
      <alignment horizontal="centerContinuous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0" fontId="10" fillId="0" borderId="0" xfId="68" applyFont="1" applyBorder="1" applyAlignment="1" applyProtection="1">
      <alignment wrapText="1"/>
      <protection locked="0"/>
    </xf>
    <xf numFmtId="1" fontId="11" fillId="0" borderId="0" xfId="68" applyNumberFormat="1" applyFont="1" applyBorder="1" applyProtection="1">
      <alignment/>
      <protection locked="0"/>
    </xf>
    <xf numFmtId="0" fontId="10" fillId="0" borderId="0" xfId="68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6" applyFont="1" applyBorder="1" applyAlignment="1" applyProtection="1">
      <alignment horizontal="left" vertical="top" wrapText="1"/>
      <protection locked="0"/>
    </xf>
    <xf numFmtId="1" fontId="5" fillId="0" borderId="10" xfId="62" applyNumberFormat="1" applyFont="1" applyBorder="1" applyAlignment="1">
      <alignment horizontal="right" vertical="center" wrapText="1"/>
      <protection/>
    </xf>
    <xf numFmtId="1" fontId="10" fillId="35" borderId="10" xfId="68" applyNumberFormat="1" applyFont="1" applyFill="1" applyBorder="1" applyAlignment="1" applyProtection="1">
      <alignment vertical="center"/>
      <protection locked="0"/>
    </xf>
    <xf numFmtId="0" fontId="9" fillId="0" borderId="0" xfId="66" applyFont="1" applyBorder="1" applyAlignment="1" applyProtection="1">
      <alignment vertical="top"/>
      <protection locked="0"/>
    </xf>
    <xf numFmtId="49" fontId="7" fillId="0" borderId="0" xfId="66" applyNumberFormat="1" applyFont="1" applyBorder="1" applyAlignment="1" applyProtection="1">
      <alignment vertical="top" wrapText="1"/>
      <protection locked="0"/>
    </xf>
    <xf numFmtId="1" fontId="9" fillId="0" borderId="0" xfId="66" applyNumberFormat="1" applyFont="1" applyBorder="1" applyAlignment="1" applyProtection="1">
      <alignment vertical="top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6" applyFont="1" applyFill="1" applyAlignment="1" applyProtection="1">
      <alignment horizontal="right" vertical="top" wrapText="1"/>
      <protection locked="0"/>
    </xf>
    <xf numFmtId="1" fontId="10" fillId="0" borderId="10" xfId="63" applyNumberFormat="1" applyFont="1" applyBorder="1" applyAlignment="1" applyProtection="1">
      <alignment vertical="center" wrapText="1"/>
      <protection/>
    </xf>
    <xf numFmtId="1" fontId="9" fillId="34" borderId="12" xfId="66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5" applyNumberFormat="1" applyFont="1" applyFill="1" applyBorder="1" applyAlignment="1" applyProtection="1">
      <alignment horizontal="center"/>
      <protection locked="0"/>
    </xf>
    <xf numFmtId="1" fontId="5" fillId="34" borderId="10" xfId="62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2" applyNumberFormat="1" applyFont="1" applyBorder="1" applyAlignment="1" applyProtection="1">
      <alignment horizontal="right" vertical="center" wrapText="1"/>
      <protection/>
    </xf>
    <xf numFmtId="1" fontId="5" fillId="0" borderId="10" xfId="62" applyNumberFormat="1" applyFont="1" applyFill="1" applyBorder="1" applyAlignment="1" applyProtection="1">
      <alignment horizontal="right" vertical="center" wrapText="1"/>
      <protection/>
    </xf>
    <xf numFmtId="0" fontId="17" fillId="37" borderId="10" xfId="66" applyFont="1" applyFill="1" applyBorder="1" applyAlignment="1" applyProtection="1">
      <alignment horizontal="left" vertical="top" wrapText="1"/>
      <protection/>
    </xf>
    <xf numFmtId="1" fontId="17" fillId="37" borderId="10" xfId="66" applyNumberFormat="1" applyFont="1" applyFill="1" applyBorder="1" applyAlignment="1" applyProtection="1">
      <alignment vertical="top" wrapText="1"/>
      <protection/>
    </xf>
    <xf numFmtId="0" fontId="17" fillId="37" borderId="37" xfId="66" applyFont="1" applyFill="1" applyBorder="1" applyAlignment="1" applyProtection="1">
      <alignment horizontal="left" vertical="top" wrapText="1"/>
      <protection/>
    </xf>
    <xf numFmtId="0" fontId="17" fillId="37" borderId="29" xfId="66" applyFont="1" applyFill="1" applyBorder="1" applyAlignment="1" applyProtection="1">
      <alignment vertical="top" wrapText="1"/>
      <protection/>
    </xf>
    <xf numFmtId="0" fontId="17" fillId="37" borderId="38" xfId="66" applyFont="1" applyFill="1" applyBorder="1" applyAlignment="1" applyProtection="1">
      <alignment vertical="top" wrapText="1"/>
      <protection/>
    </xf>
    <xf numFmtId="49" fontId="17" fillId="37" borderId="36" xfId="66" applyNumberFormat="1" applyFont="1" applyFill="1" applyBorder="1" applyAlignment="1" applyProtection="1">
      <alignment vertical="center" wrapText="1"/>
      <protection/>
    </xf>
    <xf numFmtId="0" fontId="17" fillId="37" borderId="10" xfId="66" applyFont="1" applyFill="1" applyBorder="1" applyAlignment="1" applyProtection="1">
      <alignment vertical="top" wrapText="1"/>
      <protection/>
    </xf>
    <xf numFmtId="0" fontId="4" fillId="0" borderId="0" xfId="62" applyNumberFormat="1" applyFont="1" applyAlignment="1" applyProtection="1">
      <alignment horizontal="center" vertical="center" wrapText="1"/>
      <protection locked="0"/>
    </xf>
    <xf numFmtId="0" fontId="4" fillId="0" borderId="0" xfId="62" applyFont="1" applyProtection="1">
      <alignment/>
      <protection locked="0"/>
    </xf>
    <xf numFmtId="49" fontId="4" fillId="0" borderId="0" xfId="62" applyNumberFormat="1" applyFont="1" applyProtection="1">
      <alignment/>
      <protection locked="0"/>
    </xf>
    <xf numFmtId="0" fontId="10" fillId="0" borderId="0" xfId="69" applyFont="1" applyBorder="1" applyAlignment="1" applyProtection="1">
      <alignment horizontal="left" wrapText="1"/>
      <protection locked="0"/>
    </xf>
    <xf numFmtId="0" fontId="11" fillId="0" borderId="10" xfId="63" applyFont="1" applyBorder="1" applyAlignment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 wrapText="1"/>
      <protection locked="0"/>
    </xf>
    <xf numFmtId="3" fontId="10" fillId="0" borderId="16" xfId="68" applyNumberFormat="1" applyFont="1" applyFill="1" applyBorder="1" applyAlignment="1" applyProtection="1">
      <alignment vertical="center"/>
      <protection/>
    </xf>
    <xf numFmtId="0" fontId="9" fillId="0" borderId="10" xfId="66" applyFont="1" applyBorder="1" applyAlignment="1" applyProtection="1">
      <alignment vertical="top"/>
      <protection locked="0"/>
    </xf>
    <xf numFmtId="0" fontId="7" fillId="0" borderId="10" xfId="66" applyFont="1" applyBorder="1" applyAlignment="1" applyProtection="1">
      <alignment horizontal="left" vertical="top" wrapText="1"/>
      <protection locked="0"/>
    </xf>
    <xf numFmtId="0" fontId="10" fillId="0" borderId="0" xfId="68" applyFont="1" applyBorder="1" applyAlignment="1" applyProtection="1">
      <alignment horizontal="centerContinuous" vertical="center" wrapText="1"/>
      <protection/>
    </xf>
    <xf numFmtId="0" fontId="11" fillId="0" borderId="0" xfId="68" applyFont="1" applyBorder="1" applyAlignment="1" applyProtection="1">
      <alignment horizontal="centerContinuous"/>
      <protection/>
    </xf>
    <xf numFmtId="0" fontId="11" fillId="0" borderId="35" xfId="68" applyFont="1" applyBorder="1" applyAlignment="1" applyProtection="1">
      <alignment horizontal="centerContinuous"/>
      <protection/>
    </xf>
    <xf numFmtId="0" fontId="11" fillId="0" borderId="0" xfId="68" applyFont="1" applyAlignment="1" applyProtection="1">
      <alignment horizontal="centerContinuous" wrapText="1"/>
      <protection/>
    </xf>
    <xf numFmtId="0" fontId="10" fillId="0" borderId="0" xfId="66" applyFont="1" applyBorder="1" applyAlignment="1" applyProtection="1">
      <alignment vertical="top" wrapText="1"/>
      <protection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0" fillId="0" borderId="0" xfId="67" applyFont="1" applyFill="1" applyBorder="1" applyAlignment="1" applyProtection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top"/>
      <protection/>
    </xf>
    <xf numFmtId="0" fontId="10" fillId="0" borderId="0" xfId="66" applyFont="1" applyBorder="1" applyAlignment="1" applyProtection="1">
      <alignment vertical="top"/>
      <protection/>
    </xf>
    <xf numFmtId="0" fontId="10" fillId="0" borderId="0" xfId="66" applyFont="1" applyFill="1" applyBorder="1" applyAlignment="1" applyProtection="1">
      <alignment vertical="top" wrapText="1"/>
      <protection/>
    </xf>
    <xf numFmtId="0" fontId="10" fillId="0" borderId="0" xfId="67" applyFont="1" applyFill="1" applyBorder="1" applyAlignment="1" applyProtection="1">
      <alignment horizontal="right" vertical="center" wrapText="1"/>
      <protection/>
    </xf>
    <xf numFmtId="0" fontId="10" fillId="0" borderId="0" xfId="69" applyFont="1" applyAlignment="1" applyProtection="1">
      <alignment horizontal="centerContinuous" wrapText="1"/>
      <protection/>
    </xf>
    <xf numFmtId="49" fontId="10" fillId="0" borderId="0" xfId="69" applyNumberFormat="1" applyFont="1" applyAlignment="1" applyProtection="1">
      <alignment horizontal="center" wrapText="1"/>
      <protection/>
    </xf>
    <xf numFmtId="0" fontId="10" fillId="0" borderId="0" xfId="69" applyFont="1" applyAlignment="1" applyProtection="1">
      <alignment horizontal="centerContinuous"/>
      <protection/>
    </xf>
    <xf numFmtId="0" fontId="11" fillId="0" borderId="0" xfId="69" applyFont="1" applyProtection="1">
      <alignment/>
      <protection/>
    </xf>
    <xf numFmtId="0" fontId="9" fillId="0" borderId="0" xfId="69" applyFont="1" applyAlignment="1" applyProtection="1">
      <alignment horizontal="left"/>
      <protection/>
    </xf>
    <xf numFmtId="0" fontId="10" fillId="0" borderId="0" xfId="69" applyFont="1" applyBorder="1" applyAlignment="1" applyProtection="1">
      <alignment horizontal="left" vertical="top" wrapText="1"/>
      <protection/>
    </xf>
    <xf numFmtId="0" fontId="10" fillId="0" borderId="0" xfId="69" applyFont="1" applyProtection="1">
      <alignment/>
      <protection/>
    </xf>
    <xf numFmtId="0" fontId="10" fillId="0" borderId="0" xfId="67" applyFont="1" applyAlignment="1" applyProtection="1">
      <alignment horizontal="right" wrapText="1"/>
      <protection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0" xfId="60" applyFont="1" applyAlignment="1" applyProtection="1">
      <alignment horizontal="center" vertical="center"/>
      <protection/>
    </xf>
    <xf numFmtId="49" fontId="10" fillId="0" borderId="0" xfId="60" applyNumberFormat="1" applyFont="1" applyAlignment="1" applyProtection="1">
      <alignment horizontal="center" vertical="center"/>
      <protection/>
    </xf>
    <xf numFmtId="1" fontId="10" fillId="0" borderId="0" xfId="60" applyNumberFormat="1" applyFont="1" applyAlignment="1" applyProtection="1">
      <alignment horizontal="center" vertical="center"/>
      <protection/>
    </xf>
    <xf numFmtId="0" fontId="10" fillId="0" borderId="0" xfId="63" applyFont="1" applyAlignment="1" applyProtection="1">
      <alignment horizontal="left" vertical="justify"/>
      <protection/>
    </xf>
    <xf numFmtId="1" fontId="10" fillId="0" borderId="0" xfId="63" applyNumberFormat="1" applyFont="1" applyBorder="1" applyAlignment="1" applyProtection="1">
      <alignment vertical="justify" wrapText="1"/>
      <protection/>
    </xf>
    <xf numFmtId="0" fontId="10" fillId="0" borderId="0" xfId="60" applyFont="1" applyAlignment="1" applyProtection="1">
      <alignment horizontal="left" vertical="center" wrapText="1"/>
      <protection/>
    </xf>
    <xf numFmtId="49" fontId="10" fillId="0" borderId="0" xfId="60" applyNumberFormat="1" applyFont="1" applyAlignment="1" applyProtection="1">
      <alignment horizontal="left" vertical="center" wrapText="1"/>
      <protection/>
    </xf>
    <xf numFmtId="1" fontId="11" fillId="0" borderId="0" xfId="60" applyNumberFormat="1" applyFont="1" applyAlignment="1" applyProtection="1">
      <alignment horizontal="left" vertical="center" wrapText="1"/>
      <protection/>
    </xf>
    <xf numFmtId="0" fontId="10" fillId="0" borderId="0" xfId="60" applyFont="1" applyProtection="1">
      <alignment/>
      <protection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6" applyNumberFormat="1" applyFont="1" applyBorder="1" applyAlignment="1" applyProtection="1">
      <alignment horizontal="left" vertical="top"/>
      <protection/>
    </xf>
    <xf numFmtId="0" fontId="5" fillId="0" borderId="0" xfId="62" applyFont="1" applyAlignment="1">
      <alignment horizontal="left" vertical="center" wrapText="1"/>
      <protection/>
    </xf>
    <xf numFmtId="49" fontId="5" fillId="0" borderId="0" xfId="62" applyNumberFormat="1" applyFont="1" applyAlignment="1">
      <alignment horizontal="left" vertical="center" wrapText="1"/>
      <protection/>
    </xf>
    <xf numFmtId="0" fontId="5" fillId="0" borderId="0" xfId="65" applyFont="1">
      <alignment/>
      <protection/>
    </xf>
    <xf numFmtId="0" fontId="5" fillId="0" borderId="0" xfId="63" applyNumberFormat="1" applyFont="1" applyAlignment="1">
      <alignment horizontal="center"/>
      <protection/>
    </xf>
    <xf numFmtId="0" fontId="5" fillId="0" borderId="0" xfId="63" applyFont="1" applyAlignment="1" applyProtection="1">
      <alignment horizontal="center"/>
      <protection locked="0"/>
    </xf>
    <xf numFmtId="0" fontId="5" fillId="0" borderId="0" xfId="63" applyFont="1" applyAlignment="1">
      <alignment horizontal="center"/>
      <protection/>
    </xf>
    <xf numFmtId="0" fontId="5" fillId="0" borderId="0" xfId="65" applyFont="1" applyAlignment="1">
      <alignment/>
      <protection/>
    </xf>
    <xf numFmtId="0" fontId="4" fillId="0" borderId="0" xfId="65" applyFont="1" applyBorder="1">
      <alignment/>
      <protection/>
    </xf>
    <xf numFmtId="0" fontId="4" fillId="0" borderId="0" xfId="65" applyFont="1">
      <alignment/>
      <protection/>
    </xf>
    <xf numFmtId="0" fontId="5" fillId="0" borderId="0" xfId="65" applyFont="1" applyProtection="1">
      <alignment/>
      <protection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49" fontId="5" fillId="0" borderId="0" xfId="65" applyNumberFormat="1" applyFont="1">
      <alignment/>
      <protection/>
    </xf>
    <xf numFmtId="0" fontId="10" fillId="0" borderId="0" xfId="65" applyFont="1" applyBorder="1" applyProtection="1">
      <alignment/>
      <protection/>
    </xf>
    <xf numFmtId="0" fontId="11" fillId="0" borderId="0" xfId="65" applyFont="1" applyBorder="1" applyProtection="1">
      <alignment/>
      <protection/>
    </xf>
    <xf numFmtId="1" fontId="11" fillId="0" borderId="0" xfId="65" applyNumberFormat="1" applyFont="1" applyBorder="1" applyProtection="1">
      <alignment/>
      <protection/>
    </xf>
    <xf numFmtId="1" fontId="11" fillId="0" borderId="0" xfId="65" applyNumberFormat="1" applyFont="1" applyProtection="1">
      <alignment/>
      <protection locked="0"/>
    </xf>
    <xf numFmtId="49" fontId="11" fillId="0" borderId="0" xfId="65" applyNumberFormat="1" applyFont="1" applyProtection="1">
      <alignment/>
      <protection/>
    </xf>
    <xf numFmtId="1" fontId="11" fillId="0" borderId="0" xfId="65" applyNumberFormat="1" applyFont="1" applyProtection="1">
      <alignment/>
      <protection/>
    </xf>
    <xf numFmtId="0" fontId="9" fillId="0" borderId="0" xfId="66" applyFont="1" applyAlignment="1" applyProtection="1">
      <alignment vertical="top"/>
      <protection/>
    </xf>
    <xf numFmtId="0" fontId="9" fillId="0" borderId="0" xfId="66" applyFont="1" applyAlignment="1" applyProtection="1">
      <alignment vertical="top" wrapText="1"/>
      <protection/>
    </xf>
    <xf numFmtId="0" fontId="10" fillId="0" borderId="0" xfId="65" applyFont="1" applyAlignment="1">
      <alignment horizontal="center"/>
      <protection/>
    </xf>
    <xf numFmtId="0" fontId="11" fillId="0" borderId="0" xfId="65" applyFont="1" applyAlignment="1" applyProtection="1">
      <alignment/>
      <protection/>
    </xf>
    <xf numFmtId="0" fontId="11" fillId="0" borderId="0" xfId="65" applyFont="1" applyAlignment="1">
      <alignment/>
      <protection/>
    </xf>
    <xf numFmtId="0" fontId="11" fillId="0" borderId="0" xfId="65" applyFont="1" applyAlignment="1" applyProtection="1">
      <alignment/>
      <protection locked="0"/>
    </xf>
    <xf numFmtId="0" fontId="10" fillId="0" borderId="0" xfId="69" applyFont="1">
      <alignment/>
      <protection/>
    </xf>
    <xf numFmtId="0" fontId="10" fillId="0" borderId="0" xfId="69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9" applyFont="1" applyAlignment="1" applyProtection="1">
      <alignment wrapText="1"/>
      <protection locked="0"/>
    </xf>
    <xf numFmtId="49" fontId="11" fillId="0" borderId="0" xfId="69" applyNumberFormat="1" applyFont="1" applyAlignment="1" applyProtection="1">
      <alignment horizontal="center" wrapText="1"/>
      <protection locked="0"/>
    </xf>
    <xf numFmtId="0" fontId="11" fillId="0" borderId="0" xfId="69" applyFont="1" applyProtection="1">
      <alignment/>
      <protection locked="0"/>
    </xf>
    <xf numFmtId="0" fontId="11" fillId="0" borderId="0" xfId="69" applyFont="1" applyAlignment="1">
      <alignment wrapText="1"/>
      <protection/>
    </xf>
    <xf numFmtId="49" fontId="11" fillId="0" borderId="0" xfId="69" applyNumberFormat="1" applyFont="1" applyAlignment="1">
      <alignment horizontal="center" wrapText="1"/>
      <protection/>
    </xf>
    <xf numFmtId="0" fontId="9" fillId="0" borderId="0" xfId="66" applyFont="1" applyFill="1" applyAlignment="1" applyProtection="1">
      <alignment vertical="top"/>
      <protection/>
    </xf>
    <xf numFmtId="0" fontId="9" fillId="0" borderId="0" xfId="66" applyFont="1" applyFill="1" applyAlignment="1" applyProtection="1">
      <alignment horizontal="right" vertical="top" wrapText="1"/>
      <protection/>
    </xf>
    <xf numFmtId="0" fontId="11" fillId="0" borderId="0" xfId="67" applyFont="1" applyFill="1" applyAlignment="1" applyProtection="1">
      <alignment wrapText="1"/>
      <protection/>
    </xf>
    <xf numFmtId="0" fontId="11" fillId="0" borderId="0" xfId="68" applyFont="1" applyProtection="1">
      <alignment/>
      <protection/>
    </xf>
    <xf numFmtId="0" fontId="11" fillId="0" borderId="0" xfId="68" applyFont="1">
      <alignment/>
      <protection/>
    </xf>
    <xf numFmtId="0" fontId="5" fillId="0" borderId="0" xfId="68" applyFont="1" applyAlignment="1" applyProtection="1">
      <alignment horizontal="left" wrapText="1"/>
      <protection/>
    </xf>
    <xf numFmtId="0" fontId="10" fillId="0" borderId="0" xfId="68" applyFont="1" applyAlignment="1" applyProtection="1">
      <alignment horizontal="right"/>
      <protection/>
    </xf>
    <xf numFmtId="0" fontId="11" fillId="0" borderId="10" xfId="68" applyFont="1" applyBorder="1" applyProtection="1">
      <alignment/>
      <protection/>
    </xf>
    <xf numFmtId="49" fontId="11" fillId="0" borderId="10" xfId="68" applyNumberFormat="1" applyFont="1" applyBorder="1" applyAlignment="1" applyProtection="1">
      <alignment horizontal="center" wrapText="1"/>
      <protection/>
    </xf>
    <xf numFmtId="1" fontId="11" fillId="34" borderId="10" xfId="68" applyNumberFormat="1" applyFont="1" applyFill="1" applyBorder="1" applyProtection="1">
      <alignment/>
      <protection locked="0"/>
    </xf>
    <xf numFmtId="49" fontId="12" fillId="0" borderId="10" xfId="68" applyNumberFormat="1" applyFont="1" applyBorder="1" applyAlignment="1" applyProtection="1">
      <alignment horizontal="center" wrapText="1"/>
      <protection/>
    </xf>
    <xf numFmtId="0" fontId="11" fillId="0" borderId="10" xfId="68" applyFont="1" applyBorder="1" applyAlignment="1" applyProtection="1">
      <alignment horizontal="center" wrapText="1"/>
      <protection/>
    </xf>
    <xf numFmtId="1" fontId="11" fillId="0" borderId="10" xfId="68" applyNumberFormat="1" applyFont="1" applyBorder="1" applyProtection="1">
      <alignment/>
      <protection/>
    </xf>
    <xf numFmtId="0" fontId="12" fillId="0" borderId="10" xfId="68" applyFont="1" applyBorder="1" applyAlignment="1" applyProtection="1">
      <alignment horizontal="center" wrapText="1"/>
      <protection/>
    </xf>
    <xf numFmtId="1" fontId="11" fillId="36" borderId="10" xfId="68" applyNumberFormat="1" applyFont="1" applyFill="1" applyBorder="1" applyProtection="1">
      <alignment/>
      <protection locked="0"/>
    </xf>
    <xf numFmtId="0" fontId="12" fillId="0" borderId="10" xfId="68" applyFont="1" applyBorder="1" applyAlignment="1" applyProtection="1">
      <alignment horizontal="left" vertical="center" wrapText="1"/>
      <protection/>
    </xf>
    <xf numFmtId="0" fontId="11" fillId="0" borderId="10" xfId="68" applyFont="1" applyBorder="1" applyAlignment="1" applyProtection="1">
      <alignment horizontal="centerContinuous" wrapText="1"/>
      <protection/>
    </xf>
    <xf numFmtId="49" fontId="10" fillId="0" borderId="10" xfId="68" applyNumberFormat="1" applyFont="1" applyBorder="1" applyAlignment="1" applyProtection="1">
      <alignment horizontal="centerContinuous" wrapText="1"/>
      <protection/>
    </xf>
    <xf numFmtId="3" fontId="11" fillId="0" borderId="10" xfId="68" applyNumberFormat="1" applyFont="1" applyFill="1" applyBorder="1" applyProtection="1">
      <alignment/>
      <protection/>
    </xf>
    <xf numFmtId="0" fontId="11" fillId="0" borderId="0" xfId="68" applyFont="1" applyBorder="1" applyAlignment="1" applyProtection="1">
      <alignment wrapText="1"/>
      <protection locked="0"/>
    </xf>
    <xf numFmtId="0" fontId="19" fillId="0" borderId="0" xfId="68" applyFont="1" applyBorder="1" applyAlignment="1">
      <alignment vertical="center" wrapText="1"/>
      <protection/>
    </xf>
    <xf numFmtId="0" fontId="19" fillId="0" borderId="0" xfId="68" applyFont="1" applyBorder="1" applyAlignment="1" applyProtection="1">
      <alignment vertical="center" wrapText="1"/>
      <protection locked="0"/>
    </xf>
    <xf numFmtId="1" fontId="11" fillId="0" borderId="0" xfId="68" applyNumberFormat="1" applyFont="1" applyProtection="1">
      <alignment/>
      <protection locked="0"/>
    </xf>
    <xf numFmtId="0" fontId="11" fillId="0" borderId="0" xfId="68" applyFont="1" applyBorder="1" applyAlignment="1">
      <alignment wrapText="1"/>
      <protection/>
    </xf>
    <xf numFmtId="1" fontId="11" fillId="0" borderId="0" xfId="68" applyNumberFormat="1" applyFont="1" applyBorder="1">
      <alignment/>
      <protection/>
    </xf>
    <xf numFmtId="1" fontId="11" fillId="0" borderId="0" xfId="68" applyNumberFormat="1" applyFont="1">
      <alignment/>
      <protection/>
    </xf>
    <xf numFmtId="0" fontId="11" fillId="0" borderId="0" xfId="68" applyFont="1" applyBorder="1">
      <alignment/>
      <protection/>
    </xf>
    <xf numFmtId="0" fontId="11" fillId="0" borderId="0" xfId="68" applyFont="1" applyAlignment="1">
      <alignment wrapText="1"/>
      <protection/>
    </xf>
    <xf numFmtId="0" fontId="9" fillId="0" borderId="0" xfId="66" applyFont="1" applyAlignment="1" applyProtection="1">
      <alignment horizontal="right" vertical="top" wrapText="1"/>
      <protection locked="0"/>
    </xf>
    <xf numFmtId="0" fontId="9" fillId="0" borderId="0" xfId="66" applyFont="1" applyAlignment="1" applyProtection="1">
      <alignment horizontal="right" vertical="top"/>
      <protection locked="0"/>
    </xf>
    <xf numFmtId="49" fontId="20" fillId="0" borderId="10" xfId="68" applyNumberFormat="1" applyFont="1" applyBorder="1" applyAlignment="1" applyProtection="1">
      <alignment horizontal="centerContinuous" wrapText="1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0" fontId="21" fillId="0" borderId="0" xfId="65" applyFont="1" applyProtection="1">
      <alignment/>
      <protection/>
    </xf>
    <xf numFmtId="0" fontId="21" fillId="0" borderId="0" xfId="65" applyFont="1">
      <alignment/>
      <protection/>
    </xf>
    <xf numFmtId="14" fontId="7" fillId="0" borderId="10" xfId="66" applyNumberFormat="1" applyFont="1" applyBorder="1" applyAlignment="1" applyProtection="1">
      <alignment horizontal="left" vertical="top" wrapText="1"/>
      <protection locked="0"/>
    </xf>
    <xf numFmtId="1" fontId="9" fillId="0" borderId="0" xfId="66" applyNumberFormat="1" applyFont="1" applyAlignment="1" applyProtection="1">
      <alignment vertical="top" wrapText="1"/>
      <protection locked="0"/>
    </xf>
    <xf numFmtId="1" fontId="11" fillId="34" borderId="10" xfId="64" applyNumberFormat="1" applyFont="1" applyFill="1" applyBorder="1" applyAlignment="1" applyProtection="1">
      <alignment vertical="center" wrapText="1"/>
      <protection locked="0"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1" fontId="11" fillId="34" borderId="10" xfId="64" applyNumberFormat="1" applyFont="1" applyFill="1" applyBorder="1" applyAlignment="1" applyProtection="1">
      <alignment horizontal="center" vertical="center" wrapText="1"/>
      <protection locked="0"/>
    </xf>
    <xf numFmtId="1" fontId="11" fillId="34" borderId="10" xfId="64" applyNumberFormat="1" applyFont="1" applyFill="1" applyBorder="1" applyAlignment="1" applyProtection="1">
      <alignment horizontal="center" vertical="center"/>
      <protection locked="0"/>
    </xf>
    <xf numFmtId="1" fontId="7" fillId="0" borderId="0" xfId="66" applyNumberFormat="1" applyFont="1" applyBorder="1" applyAlignment="1" applyProtection="1">
      <alignment vertical="top" wrapText="1"/>
      <protection locked="0"/>
    </xf>
    <xf numFmtId="0" fontId="7" fillId="0" borderId="0" xfId="6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6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6" applyFont="1" applyBorder="1" applyAlignment="1" applyProtection="1">
      <alignment horizontal="left" vertical="top" wrapText="1"/>
      <protection locked="0"/>
    </xf>
    <xf numFmtId="0" fontId="9" fillId="0" borderId="0" xfId="66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8" applyNumberFormat="1" applyFont="1" applyBorder="1" applyAlignment="1" applyProtection="1">
      <alignment horizontal="left"/>
      <protection locked="0"/>
    </xf>
    <xf numFmtId="0" fontId="10" fillId="0" borderId="0" xfId="66" applyFont="1" applyBorder="1" applyAlignment="1" applyProtection="1">
      <alignment horizontal="left" vertical="top" wrapText="1"/>
      <protection/>
    </xf>
    <xf numFmtId="191" fontId="11" fillId="0" borderId="32" xfId="66" applyNumberFormat="1" applyFont="1" applyBorder="1" applyAlignment="1" applyProtection="1">
      <alignment horizontal="left" vertical="top" wrapText="1"/>
      <protection/>
    </xf>
    <xf numFmtId="0" fontId="5" fillId="0" borderId="0" xfId="68" applyFont="1" applyAlignment="1" applyProtection="1">
      <alignment horizontal="left" wrapText="1"/>
      <protection/>
    </xf>
    <xf numFmtId="0" fontId="10" fillId="0" borderId="0" xfId="68" applyFont="1" applyBorder="1" applyAlignment="1" applyProtection="1">
      <alignment horizontal="left" wrapText="1"/>
      <protection/>
    </xf>
    <xf numFmtId="0" fontId="11" fillId="0" borderId="0" xfId="67" applyFont="1" applyFill="1" applyAlignment="1" applyProtection="1">
      <alignment horizontal="center" wrapText="1"/>
      <protection locked="0"/>
    </xf>
    <xf numFmtId="0" fontId="10" fillId="0" borderId="0" xfId="69" applyFont="1" applyAlignment="1">
      <alignment horizontal="center" wrapText="1"/>
      <protection/>
    </xf>
    <xf numFmtId="0" fontId="10" fillId="0" borderId="0" xfId="69" applyFont="1" applyBorder="1" applyAlignment="1" applyProtection="1">
      <alignment horizontal="left"/>
      <protection locked="0"/>
    </xf>
    <xf numFmtId="0" fontId="10" fillId="0" borderId="0" xfId="66" applyNumberFormat="1" applyFont="1" applyBorder="1" applyAlignment="1" applyProtection="1">
      <alignment horizontal="left" vertical="top" wrapText="1"/>
      <protection/>
    </xf>
    <xf numFmtId="0" fontId="10" fillId="0" borderId="0" xfId="69" applyFont="1" applyBorder="1" applyAlignment="1" applyProtection="1">
      <alignment horizontal="left" vertical="center" wrapText="1"/>
      <protection locked="0"/>
    </xf>
    <xf numFmtId="0" fontId="9" fillId="0" borderId="0" xfId="69" applyFont="1" applyAlignment="1" applyProtection="1">
      <alignment horizontal="left"/>
      <protection/>
    </xf>
    <xf numFmtId="0" fontId="9" fillId="0" borderId="0" xfId="69" applyFont="1" applyAlignment="1" applyProtection="1">
      <alignment horizontal="right"/>
      <protection/>
    </xf>
    <xf numFmtId="192" fontId="10" fillId="0" borderId="32" xfId="66" applyNumberFormat="1" applyFont="1" applyBorder="1" applyAlignment="1" applyProtection="1">
      <alignment horizontal="left" vertical="top" wrapText="1"/>
      <protection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8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Border="1" applyAlignment="1" applyProtection="1">
      <alignment horizontal="left" vertical="center" wrapText="1"/>
      <protection locked="0"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49" fontId="10" fillId="0" borderId="0" xfId="60" applyNumberFormat="1" applyFont="1" applyAlignment="1" applyProtection="1">
      <alignment horizontal="center" vertical="center" wrapText="1"/>
      <protection/>
    </xf>
    <xf numFmtId="192" fontId="10" fillId="0" borderId="0" xfId="63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3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3" applyNumberFormat="1" applyFont="1" applyAlignment="1" applyProtection="1">
      <alignment horizontal="left" vertical="justify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1" fontId="10" fillId="0" borderId="0" xfId="61" applyNumberFormat="1" applyFont="1" applyAlignment="1" applyProtection="1">
      <alignment horizontal="center" vertical="center" wrapText="1"/>
      <protection locked="0"/>
    </xf>
    <xf numFmtId="49" fontId="10" fillId="0" borderId="0" xfId="61" applyNumberFormat="1" applyFont="1" applyAlignment="1" applyProtection="1">
      <alignment horizontal="center" vertical="center" wrapText="1"/>
      <protection locked="0"/>
    </xf>
    <xf numFmtId="0" fontId="9" fillId="0" borderId="0" xfId="66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3" applyFont="1" applyAlignment="1" applyProtection="1">
      <alignment horizontal="right"/>
      <protection/>
    </xf>
    <xf numFmtId="0" fontId="4" fillId="0" borderId="0" xfId="62" applyNumberFormat="1" applyFont="1" applyAlignment="1" applyProtection="1">
      <alignment horizontal="left" vertical="center" wrapText="1"/>
      <protection locked="0"/>
    </xf>
    <xf numFmtId="192" fontId="4" fillId="0" borderId="0" xfId="63" applyNumberFormat="1" applyFont="1" applyAlignment="1" applyProtection="1">
      <alignment horizontal="left" vertical="justify"/>
      <protection locked="0"/>
    </xf>
    <xf numFmtId="0" fontId="4" fillId="0" borderId="0" xfId="62" applyFont="1" applyAlignment="1" applyProtection="1">
      <alignment horizontal="left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uro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El. 7.3" xfId="60"/>
    <cellStyle name="Normal_El. 7.4" xfId="61"/>
    <cellStyle name="Normal_El. 7.5" xfId="62"/>
    <cellStyle name="Normal_El.7.2" xfId="63"/>
    <cellStyle name="Normal_El.7.2 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6"/>
  <sheetViews>
    <sheetView zoomScale="85" zoomScaleNormal="85" zoomScalePageLayoutView="0" workbookViewId="0" topLeftCell="A64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864</v>
      </c>
      <c r="F3" s="217" t="s">
        <v>2</v>
      </c>
      <c r="G3" s="172"/>
      <c r="H3" s="461">
        <v>201105038</v>
      </c>
    </row>
    <row r="4" spans="1:8" ht="15">
      <c r="A4" s="581" t="s">
        <v>866</v>
      </c>
      <c r="B4" s="587"/>
      <c r="C4" s="587"/>
      <c r="D4" s="587"/>
      <c r="E4" s="504" t="s">
        <v>865</v>
      </c>
      <c r="F4" s="583" t="s">
        <v>3</v>
      </c>
      <c r="G4" s="584"/>
      <c r="H4" s="461">
        <v>1582</v>
      </c>
    </row>
    <row r="5" spans="1:8" ht="15">
      <c r="A5" s="581" t="s">
        <v>4</v>
      </c>
      <c r="B5" s="582"/>
      <c r="C5" s="582"/>
      <c r="D5" s="582"/>
      <c r="E5" s="574" t="s">
        <v>867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5628</v>
      </c>
      <c r="D11" s="151">
        <v>6357</v>
      </c>
      <c r="E11" s="237" t="s">
        <v>21</v>
      </c>
      <c r="F11" s="242" t="s">
        <v>22</v>
      </c>
      <c r="G11" s="152">
        <v>151482</v>
      </c>
      <c r="H11" s="152">
        <v>151482</v>
      </c>
    </row>
    <row r="12" spans="1:8" ht="15">
      <c r="A12" s="235" t="s">
        <v>23</v>
      </c>
      <c r="B12" s="241" t="s">
        <v>24</v>
      </c>
      <c r="C12" s="151">
        <v>17924</v>
      </c>
      <c r="D12" s="151">
        <v>20291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10151</v>
      </c>
      <c r="D13" s="151">
        <v>12466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48538</v>
      </c>
      <c r="D14" s="151">
        <v>26770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139</v>
      </c>
      <c r="D15" s="151">
        <v>193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98</v>
      </c>
      <c r="D16" s="151">
        <v>134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942</v>
      </c>
      <c r="D17" s="151">
        <v>916</v>
      </c>
      <c r="E17" s="243" t="s">
        <v>45</v>
      </c>
      <c r="F17" s="245" t="s">
        <v>46</v>
      </c>
      <c r="G17" s="154">
        <f>G11+G14+G15+G16</f>
        <v>151482</v>
      </c>
      <c r="H17" s="154">
        <f>H11+H14+H15+H16</f>
        <v>151482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4</v>
      </c>
      <c r="D18" s="151">
        <v>6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83424</v>
      </c>
      <c r="D19" s="155">
        <f>SUM(D11:D18)</f>
        <v>67133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2313</v>
      </c>
      <c r="D20" s="151"/>
      <c r="E20" s="237" t="s">
        <v>56</v>
      </c>
      <c r="F20" s="242" t="s">
        <v>57</v>
      </c>
      <c r="G20" s="158">
        <v>528</v>
      </c>
      <c r="H20" s="158">
        <v>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31</v>
      </c>
      <c r="D24" s="151">
        <v>35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528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6407</v>
      </c>
      <c r="D26" s="151">
        <v>1817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6438</v>
      </c>
      <c r="D27" s="155">
        <f>SUM(D23:D26)</f>
        <v>1852</v>
      </c>
      <c r="E27" s="253" t="s">
        <v>82</v>
      </c>
      <c r="F27" s="242" t="s">
        <v>83</v>
      </c>
      <c r="G27" s="154">
        <f>SUM(G28:G30)</f>
        <v>-87314</v>
      </c>
      <c r="H27" s="154">
        <f>SUM(H28:H30)</f>
        <v>-89191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f>-86787-528+1</f>
        <v>-87314</v>
      </c>
      <c r="H29" s="316">
        <v>-89191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41343</v>
      </c>
      <c r="H31" s="152">
        <v>1877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-45971</v>
      </c>
      <c r="H33" s="154">
        <f>H27+H31+H32</f>
        <v>-87314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106039</v>
      </c>
      <c r="H36" s="154">
        <f>H25+H17+H33</f>
        <v>64168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1657</v>
      </c>
      <c r="H48" s="152">
        <v>1883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1657</v>
      </c>
      <c r="H49" s="154">
        <f>SUM(H43:H48)</f>
        <v>1883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5178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5178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434</v>
      </c>
      <c r="H53" s="152">
        <v>398</v>
      </c>
    </row>
    <row r="54" spans="1:8" ht="15">
      <c r="A54" s="235" t="s">
        <v>165</v>
      </c>
      <c r="B54" s="249" t="s">
        <v>166</v>
      </c>
      <c r="C54" s="151">
        <v>3880</v>
      </c>
      <c r="D54" s="151">
        <v>1414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101233</v>
      </c>
      <c r="D55" s="155">
        <f>D19+D20+D21+D27+D32+D45+D51+D53+D54</f>
        <v>70399</v>
      </c>
      <c r="E55" s="237" t="s">
        <v>171</v>
      </c>
      <c r="F55" s="261" t="s">
        <v>172</v>
      </c>
      <c r="G55" s="154">
        <f>G49+G51+G52+G53+G54</f>
        <v>2091</v>
      </c>
      <c r="H55" s="154">
        <f>H49+H51+H52+H53+H54</f>
        <v>2281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1216</v>
      </c>
      <c r="D58" s="151">
        <v>1303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37</v>
      </c>
      <c r="H59" s="152">
        <v>37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11293</v>
      </c>
      <c r="H61" s="154">
        <f>SUM(H62:H68)</f>
        <v>34497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8566</v>
      </c>
      <c r="H62" s="152">
        <v>31164</v>
      </c>
    </row>
    <row r="63" spans="1:13" ht="15">
      <c r="A63" s="235" t="s">
        <v>194</v>
      </c>
      <c r="B63" s="241" t="s">
        <v>195</v>
      </c>
      <c r="C63" s="151">
        <v>211</v>
      </c>
      <c r="D63" s="151">
        <v>211</v>
      </c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1427</v>
      </c>
      <c r="D64" s="155">
        <f>SUM(D58:D63)</f>
        <v>1514</v>
      </c>
      <c r="E64" s="237" t="s">
        <v>199</v>
      </c>
      <c r="F64" s="242" t="s">
        <v>200</v>
      </c>
      <c r="G64" s="152">
        <v>2154</v>
      </c>
      <c r="H64" s="152">
        <v>2933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17</v>
      </c>
      <c r="H65" s="152">
        <v>17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86</v>
      </c>
      <c r="H66" s="152">
        <f>138-20</f>
        <v>118</v>
      </c>
    </row>
    <row r="67" spans="1:8" ht="15">
      <c r="A67" s="235" t="s">
        <v>206</v>
      </c>
      <c r="B67" s="241" t="s">
        <v>207</v>
      </c>
      <c r="C67" s="151">
        <v>6419</v>
      </c>
      <c r="D67" s="151">
        <v>2044</v>
      </c>
      <c r="E67" s="237" t="s">
        <v>208</v>
      </c>
      <c r="F67" s="242" t="s">
        <v>209</v>
      </c>
      <c r="G67" s="152">
        <v>3</v>
      </c>
      <c r="H67" s="152">
        <v>0</v>
      </c>
    </row>
    <row r="68" spans="1:8" ht="15">
      <c r="A68" s="235" t="s">
        <v>210</v>
      </c>
      <c r="B68" s="241" t="s">
        <v>211</v>
      </c>
      <c r="C68" s="151">
        <v>6468</v>
      </c>
      <c r="D68" s="151">
        <v>21115</v>
      </c>
      <c r="E68" s="237" t="s">
        <v>212</v>
      </c>
      <c r="F68" s="242" t="s">
        <v>213</v>
      </c>
      <c r="G68" s="152">
        <v>467</v>
      </c>
      <c r="H68" s="152">
        <v>265</v>
      </c>
    </row>
    <row r="69" spans="1:8" ht="15">
      <c r="A69" s="235" t="s">
        <v>214</v>
      </c>
      <c r="B69" s="241" t="s">
        <v>215</v>
      </c>
      <c r="C69" s="151">
        <v>61</v>
      </c>
      <c r="D69" s="151">
        <v>26</v>
      </c>
      <c r="E69" s="251" t="s">
        <v>77</v>
      </c>
      <c r="F69" s="242" t="s">
        <v>216</v>
      </c>
      <c r="G69" s="152">
        <v>113</v>
      </c>
      <c r="H69" s="152">
        <f>111-6</f>
        <v>105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57</v>
      </c>
      <c r="H70" s="152">
        <v>79</v>
      </c>
    </row>
    <row r="71" spans="1:18" ht="15">
      <c r="A71" s="235" t="s">
        <v>221</v>
      </c>
      <c r="B71" s="241" t="s">
        <v>222</v>
      </c>
      <c r="C71" s="151">
        <v>66</v>
      </c>
      <c r="D71" s="151">
        <v>66</v>
      </c>
      <c r="E71" s="253" t="s">
        <v>45</v>
      </c>
      <c r="F71" s="273" t="s">
        <v>223</v>
      </c>
      <c r="G71" s="161">
        <f>G59+G60+G61+G69+G70</f>
        <v>11500</v>
      </c>
      <c r="H71" s="161">
        <f>H59+H60+H61+H69+H70</f>
        <v>34718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0</v>
      </c>
      <c r="D72" s="151">
        <v>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285</v>
      </c>
      <c r="D74" s="151">
        <f>390-6</f>
        <v>384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13299</v>
      </c>
      <c r="D75" s="155">
        <f>SUM(D67:D74)</f>
        <v>23639</v>
      </c>
      <c r="E75" s="251" t="s">
        <v>159</v>
      </c>
      <c r="F75" s="245" t="s">
        <v>233</v>
      </c>
      <c r="G75" s="152">
        <v>4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11504</v>
      </c>
      <c r="H79" s="162">
        <f>H71+H74+H75+H76</f>
        <v>34718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3658</v>
      </c>
      <c r="D88" s="151">
        <v>5288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3658</v>
      </c>
      <c r="D91" s="155">
        <f>SUM(D87:D90)</f>
        <v>5288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17</v>
      </c>
      <c r="D92" s="151">
        <v>327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18401</v>
      </c>
      <c r="D93" s="155">
        <f>D64+D75+D84+D91+D92</f>
        <v>30768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119634</v>
      </c>
      <c r="D94" s="164">
        <f>D93+D55</f>
        <v>101167</v>
      </c>
      <c r="E94" s="449" t="s">
        <v>269</v>
      </c>
      <c r="F94" s="289" t="s">
        <v>270</v>
      </c>
      <c r="G94" s="165">
        <f>G36+G39+G55+G79</f>
        <v>119634</v>
      </c>
      <c r="H94" s="165">
        <f>H36+H39+H55+H79</f>
        <v>101167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5">
        <f>C94-G94</f>
        <v>0</v>
      </c>
      <c r="H96" s="172"/>
      <c r="M96" s="157"/>
    </row>
    <row r="97" spans="1:13" ht="15">
      <c r="A97" s="431"/>
      <c r="B97" s="432"/>
      <c r="C97" s="150"/>
      <c r="D97" s="58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272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856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D11:D17 C18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66"/>
  <sheetViews>
    <sheetView zoomScalePageLayoutView="0" workbookViewId="0" topLeftCell="A10">
      <selection activeCell="B49" sqref="B49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0" t="str">
        <f>'справка №1-БАЛАНС'!E3</f>
        <v>НУРТС България АД</v>
      </c>
      <c r="C2" s="590"/>
      <c r="D2" s="590"/>
      <c r="E2" s="590"/>
      <c r="F2" s="592" t="s">
        <v>2</v>
      </c>
      <c r="G2" s="592"/>
      <c r="H2" s="525">
        <f>'справка №1-БАЛАНС'!H3</f>
        <v>201105038</v>
      </c>
    </row>
    <row r="3" spans="1:8" ht="15">
      <c r="A3" s="467" t="s">
        <v>274</v>
      </c>
      <c r="B3" s="590" t="str">
        <f>'справка №1-БАЛАНС'!E4</f>
        <v>консолидиран</v>
      </c>
      <c r="C3" s="590"/>
      <c r="D3" s="590"/>
      <c r="E3" s="590"/>
      <c r="F3" s="545" t="s">
        <v>3</v>
      </c>
      <c r="G3" s="526"/>
      <c r="H3" s="526">
        <f>'справка №1-БАЛАНС'!H4</f>
        <v>1582</v>
      </c>
    </row>
    <row r="4" spans="1:8" ht="17.25" customHeight="1">
      <c r="A4" s="467" t="s">
        <v>4</v>
      </c>
      <c r="B4" s="591" t="str">
        <f>'справка №1-БАЛАНС'!E5</f>
        <v>01.01.2017-31.12.2017</v>
      </c>
      <c r="C4" s="591"/>
      <c r="D4" s="591"/>
      <c r="E4" s="314"/>
      <c r="F4" s="466"/>
      <c r="G4" s="543"/>
      <c r="H4" s="546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3210</v>
      </c>
      <c r="D9" s="46">
        <v>5570</v>
      </c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v>17338</v>
      </c>
      <c r="D10" s="46">
        <v>15309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>
        <v>6979</v>
      </c>
      <c r="D11" s="46">
        <v>8062</v>
      </c>
      <c r="E11" s="300" t="s">
        <v>292</v>
      </c>
      <c r="F11" s="548" t="s">
        <v>293</v>
      </c>
      <c r="G11" s="549">
        <v>38279</v>
      </c>
      <c r="H11" s="549">
        <v>42387</v>
      </c>
    </row>
    <row r="12" spans="1:8" ht="12">
      <c r="A12" s="298" t="s">
        <v>294</v>
      </c>
      <c r="B12" s="299" t="s">
        <v>295</v>
      </c>
      <c r="C12" s="46">
        <v>750</v>
      </c>
      <c r="D12" s="46">
        <v>2916</v>
      </c>
      <c r="E12" s="300" t="s">
        <v>77</v>
      </c>
      <c r="F12" s="548" t="s">
        <v>296</v>
      </c>
      <c r="G12" s="549">
        <f>3784+28851-2</f>
        <v>32633</v>
      </c>
      <c r="H12" s="549">
        <v>5633</v>
      </c>
    </row>
    <row r="13" spans="1:18" ht="12">
      <c r="A13" s="298" t="s">
        <v>297</v>
      </c>
      <c r="B13" s="299" t="s">
        <v>298</v>
      </c>
      <c r="C13" s="46">
        <v>42</v>
      </c>
      <c r="D13" s="46">
        <v>540</v>
      </c>
      <c r="E13" s="301" t="s">
        <v>50</v>
      </c>
      <c r="F13" s="550" t="s">
        <v>299</v>
      </c>
      <c r="G13" s="547">
        <f>SUM(G9:G12)</f>
        <v>70912</v>
      </c>
      <c r="H13" s="547">
        <f>SUM(H9:H12)</f>
        <v>48020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372</v>
      </c>
      <c r="D14" s="46">
        <v>4233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1765</v>
      </c>
      <c r="D16" s="47">
        <v>7151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>
        <v>666</v>
      </c>
      <c r="D17" s="48">
        <v>5971</v>
      </c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50</v>
      </c>
      <c r="B19" s="303" t="s">
        <v>315</v>
      </c>
      <c r="C19" s="49">
        <f>SUM(C9:C15)+C16</f>
        <v>30456</v>
      </c>
      <c r="D19" s="49">
        <f>SUM(D9:D15)+D16</f>
        <v>43781</v>
      </c>
      <c r="E19" s="304" t="s">
        <v>316</v>
      </c>
      <c r="F19" s="551" t="s">
        <v>317</v>
      </c>
      <c r="G19" s="549">
        <v>198</v>
      </c>
      <c r="H19" s="549">
        <v>230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1403</v>
      </c>
      <c r="D22" s="46">
        <v>2226</v>
      </c>
      <c r="E22" s="304" t="s">
        <v>325</v>
      </c>
      <c r="F22" s="551" t="s">
        <v>326</v>
      </c>
      <c r="G22" s="549">
        <v>10</v>
      </c>
      <c r="H22" s="549">
        <v>35</v>
      </c>
    </row>
    <row r="23" spans="1:8" ht="24">
      <c r="A23" s="298" t="s">
        <v>327</v>
      </c>
      <c r="B23" s="305" t="s">
        <v>328</v>
      </c>
      <c r="C23" s="46"/>
      <c r="D23" s="46">
        <v>93</v>
      </c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>
        <v>14</v>
      </c>
      <c r="D24" s="46">
        <v>66</v>
      </c>
      <c r="E24" s="301" t="s">
        <v>102</v>
      </c>
      <c r="F24" s="553" t="s">
        <v>333</v>
      </c>
      <c r="G24" s="547">
        <f>SUM(G19:G23)</f>
        <v>208</v>
      </c>
      <c r="H24" s="547">
        <f>SUM(H19:H23)</f>
        <v>265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334</v>
      </c>
      <c r="C25" s="46">
        <v>10</v>
      </c>
      <c r="D25" s="46">
        <v>20</v>
      </c>
      <c r="E25" s="302"/>
      <c r="F25" s="304"/>
      <c r="G25" s="552"/>
      <c r="H25" s="552"/>
    </row>
    <row r="26" spans="1:14" ht="12">
      <c r="A26" s="301" t="s">
        <v>75</v>
      </c>
      <c r="B26" s="306" t="s">
        <v>335</v>
      </c>
      <c r="C26" s="49">
        <f>SUM(C22:C25)</f>
        <v>1427</v>
      </c>
      <c r="D26" s="49">
        <f>SUM(D22:D25)</f>
        <v>2405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31883</v>
      </c>
      <c r="D28" s="50">
        <f>D26+D19</f>
        <v>46186</v>
      </c>
      <c r="E28" s="127" t="s">
        <v>338</v>
      </c>
      <c r="F28" s="553" t="s">
        <v>339</v>
      </c>
      <c r="G28" s="547">
        <f>G13+G15+G24</f>
        <v>71120</v>
      </c>
      <c r="H28" s="547">
        <f>H13+H15+H24</f>
        <v>48285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39237</v>
      </c>
      <c r="D30" s="50">
        <f>IF((H28-D28)&gt;0,H28-D28,0)</f>
        <v>2099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344</v>
      </c>
      <c r="C31" s="46"/>
      <c r="D31" s="46"/>
      <c r="E31" s="296" t="s">
        <v>855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31883</v>
      </c>
      <c r="D33" s="49">
        <f>D28-D31+D32</f>
        <v>46186</v>
      </c>
      <c r="E33" s="127" t="s">
        <v>352</v>
      </c>
      <c r="F33" s="553" t="s">
        <v>353</v>
      </c>
      <c r="G33" s="53">
        <f>G32-G31+G28</f>
        <v>71120</v>
      </c>
      <c r="H33" s="53">
        <f>H32-H31+H28</f>
        <v>48285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39237</v>
      </c>
      <c r="D34" s="50">
        <f>IF((H33-D33)&gt;0,H33-D33,0)</f>
        <v>2099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-2106</v>
      </c>
      <c r="D35" s="49">
        <f>D36+D37+D38</f>
        <v>222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>
        <v>384</v>
      </c>
      <c r="D36" s="46">
        <v>9</v>
      </c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>
        <v>-2490</v>
      </c>
      <c r="D37" s="430">
        <v>213</v>
      </c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60">
        <f>+IF((G33-C33-C35)&gt;0,G33-C33-C35,0)</f>
        <v>41343</v>
      </c>
      <c r="D39" s="460">
        <f>+IF((H33-D33-D35)&gt;0,H33-D33-D35,0)</f>
        <v>1877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41343</v>
      </c>
      <c r="D41" s="52">
        <f>IF(H39=0,IF(D39-D40&gt;0,D39-D40+H40,0),IF(H39-H40&lt;0,H40-H39+D39,0))</f>
        <v>1877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71120</v>
      </c>
      <c r="D42" s="53">
        <f>D33+D35+D39</f>
        <v>48285</v>
      </c>
      <c r="E42" s="128" t="s">
        <v>379</v>
      </c>
      <c r="F42" s="129" t="s">
        <v>380</v>
      </c>
      <c r="G42" s="53">
        <f>G39+G33</f>
        <v>71120</v>
      </c>
      <c r="H42" s="53">
        <f>H39+H33</f>
        <v>48285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3" t="s">
        <v>862</v>
      </c>
      <c r="B45" s="593"/>
      <c r="C45" s="593"/>
      <c r="D45" s="593"/>
      <c r="E45" s="593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271</v>
      </c>
      <c r="B48" s="427" t="s">
        <v>869</v>
      </c>
      <c r="C48" s="427" t="s">
        <v>381</v>
      </c>
      <c r="D48" s="588"/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9"/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2"/>
  <sheetViews>
    <sheetView zoomScale="110" zoomScaleNormal="110" zoomScalePageLayoutView="0" workbookViewId="0" topLeftCell="A13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НУРТС България АД</v>
      </c>
      <c r="C4" s="540" t="s">
        <v>2</v>
      </c>
      <c r="D4" s="540">
        <f>'справка №1-БАЛАНС'!H3</f>
        <v>201105038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1" t="s">
        <v>3</v>
      </c>
      <c r="D5" s="540">
        <f>'справка №1-БАЛАНС'!H4</f>
        <v>1582</v>
      </c>
    </row>
    <row r="6" spans="1:6" ht="12" customHeight="1">
      <c r="A6" s="471" t="s">
        <v>4</v>
      </c>
      <c r="B6" s="505" t="str">
        <f>'справка №1-БАЛАНС'!E5</f>
        <v>01.01.2017-31.12.2017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53260</v>
      </c>
      <c r="D10" s="54">
        <v>40530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-23562</v>
      </c>
      <c r="D11" s="54">
        <v>-29575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-747</v>
      </c>
      <c r="D13" s="54">
        <v>-4664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-380</v>
      </c>
      <c r="D15" s="54">
        <v>-7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-4193</v>
      </c>
      <c r="D19" s="54">
        <v>-3969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24378</v>
      </c>
      <c r="D20" s="55">
        <f>SUM(D10:D19)</f>
        <v>2313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-1938</v>
      </c>
      <c r="D22" s="54">
        <v>-835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230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-1708</v>
      </c>
      <c r="D32" s="55">
        <f>SUM(D22:D31)</f>
        <v>-835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-22607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>
        <v>-13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-1693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-11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-24300</v>
      </c>
      <c r="D42" s="55">
        <f>SUM(D34:D41)</f>
        <v>-24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-1630</v>
      </c>
      <c r="D43" s="55">
        <f>D42+D32+D20</f>
        <v>1454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5288</v>
      </c>
      <c r="D44" s="132">
        <v>3834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3658</v>
      </c>
      <c r="D45" s="55">
        <f>D44+D43</f>
        <v>5288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3658</v>
      </c>
      <c r="D46" s="56">
        <v>5288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537"/>
  <sheetViews>
    <sheetView zoomScalePageLayoutView="0" workbookViewId="0" topLeftCell="A8">
      <selection activeCell="A39" sqref="A39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7" t="str">
        <f>'справка №1-БАЛАНС'!E3</f>
        <v>НУРТС България АД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201105038</v>
      </c>
      <c r="N3" s="2"/>
    </row>
    <row r="4" spans="1:15" s="531" customFormat="1" ht="13.5" customHeight="1">
      <c r="A4" s="467" t="s">
        <v>460</v>
      </c>
      <c r="B4" s="597" t="str">
        <f>'справка №1-БАЛАНС'!E4</f>
        <v>консолидиран</v>
      </c>
      <c r="C4" s="597"/>
      <c r="D4" s="597"/>
      <c r="E4" s="597"/>
      <c r="F4" s="597"/>
      <c r="G4" s="597"/>
      <c r="H4" s="597"/>
      <c r="I4" s="597"/>
      <c r="J4" s="136"/>
      <c r="K4" s="600" t="s">
        <v>3</v>
      </c>
      <c r="L4" s="600"/>
      <c r="M4" s="478">
        <f>'справка №1-БАЛАНС'!H4</f>
        <v>1582</v>
      </c>
      <c r="N4" s="3"/>
      <c r="O4" s="3"/>
    </row>
    <row r="5" spans="1:14" s="531" customFormat="1" ht="12.75" customHeight="1">
      <c r="A5" s="467" t="s">
        <v>4</v>
      </c>
      <c r="B5" s="601" t="str">
        <f>'справка №1-БАЛАНС'!E5</f>
        <v>01.01.2017-31.12.2017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151482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1877</v>
      </c>
      <c r="J11" s="58">
        <f>'справка №1-БАЛАНС'!H29+'справка №1-БАЛАНС'!H32</f>
        <v>-89191</v>
      </c>
      <c r="K11" s="60"/>
      <c r="L11" s="344">
        <f>SUM(C11:K11)</f>
        <v>64168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151482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1877</v>
      </c>
      <c r="J15" s="61">
        <f t="shared" si="2"/>
        <v>-89191</v>
      </c>
      <c r="K15" s="61">
        <f t="shared" si="2"/>
        <v>0</v>
      </c>
      <c r="L15" s="344">
        <f t="shared" si="1"/>
        <v>64168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41343</v>
      </c>
      <c r="J16" s="345">
        <f>+'справка №1-БАЛАНС'!G32</f>
        <v>0</v>
      </c>
      <c r="K16" s="60"/>
      <c r="L16" s="344">
        <f t="shared" si="1"/>
        <v>41343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-1877</v>
      </c>
      <c r="J20" s="60">
        <v>1877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528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528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>
        <v>528</v>
      </c>
      <c r="F22" s="185"/>
      <c r="G22" s="185"/>
      <c r="H22" s="185"/>
      <c r="I22" s="185"/>
      <c r="J22" s="185"/>
      <c r="K22" s="185"/>
      <c r="L22" s="344">
        <f t="shared" si="1"/>
        <v>528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151482</v>
      </c>
      <c r="D29" s="59">
        <f aca="true" t="shared" si="6" ref="D29:M29">D17+D20+D21+D24+D28+D27+D15+D16</f>
        <v>0</v>
      </c>
      <c r="E29" s="59">
        <f t="shared" si="6"/>
        <v>528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41343</v>
      </c>
      <c r="J29" s="59">
        <f t="shared" si="6"/>
        <v>-87314</v>
      </c>
      <c r="K29" s="59">
        <f t="shared" si="6"/>
        <v>0</v>
      </c>
      <c r="L29" s="344">
        <f t="shared" si="1"/>
        <v>106039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151482</v>
      </c>
      <c r="D32" s="59">
        <f t="shared" si="7"/>
        <v>0</v>
      </c>
      <c r="E32" s="59">
        <f t="shared" si="7"/>
        <v>528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41343</v>
      </c>
      <c r="J32" s="59">
        <f t="shared" si="7"/>
        <v>-87314</v>
      </c>
      <c r="K32" s="59">
        <f t="shared" si="7"/>
        <v>0</v>
      </c>
      <c r="L32" s="344">
        <f t="shared" si="1"/>
        <v>106039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863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6" t="s">
        <v>521</v>
      </c>
      <c r="E38" s="596"/>
      <c r="F38" s="596"/>
      <c r="G38" s="596"/>
      <c r="H38" s="596"/>
      <c r="I38" s="596"/>
      <c r="J38" s="15" t="s">
        <v>858</v>
      </c>
      <c r="K38" s="15"/>
      <c r="L38" s="596"/>
      <c r="M38" s="596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232"/>
  <sheetViews>
    <sheetView zoomScale="85" zoomScaleNormal="85"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383</v>
      </c>
      <c r="B2" s="615"/>
      <c r="C2" s="616" t="str">
        <f>'справка №1-БАЛАНС'!E3</f>
        <v>НУРТС България АД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201105038</v>
      </c>
      <c r="P2" s="483"/>
      <c r="Q2" s="483"/>
      <c r="R2" s="525"/>
    </row>
    <row r="3" spans="1:18" ht="15">
      <c r="A3" s="614" t="s">
        <v>4</v>
      </c>
      <c r="B3" s="615"/>
      <c r="C3" s="617" t="str">
        <f>'справка №1-БАЛАНС'!E5</f>
        <v>01.01.2017-31.12.2017</v>
      </c>
      <c r="D3" s="617"/>
      <c r="E3" s="617"/>
      <c r="F3" s="485"/>
      <c r="G3" s="485"/>
      <c r="H3" s="485"/>
      <c r="I3" s="485"/>
      <c r="J3" s="485"/>
      <c r="K3" s="485"/>
      <c r="L3" s="485"/>
      <c r="M3" s="606" t="s">
        <v>3</v>
      </c>
      <c r="N3" s="606"/>
      <c r="O3" s="482">
        <f>'справка №1-БАЛАНС'!H4</f>
        <v>1582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7" t="s">
        <v>463</v>
      </c>
      <c r="B5" s="608"/>
      <c r="C5" s="61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4" t="s">
        <v>529</v>
      </c>
      <c r="R5" s="604" t="s">
        <v>530</v>
      </c>
    </row>
    <row r="6" spans="1:18" s="100" customFormat="1" ht="48">
      <c r="A6" s="609"/>
      <c r="B6" s="610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5"/>
      <c r="R6" s="605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f>6820-463</f>
        <v>6357</v>
      </c>
      <c r="E9" s="576">
        <v>30</v>
      </c>
      <c r="F9" s="576">
        <v>759</v>
      </c>
      <c r="G9" s="74">
        <f>D9+E9-F9</f>
        <v>5628</v>
      </c>
      <c r="H9" s="65"/>
      <c r="I9" s="578"/>
      <c r="J9" s="74">
        <f>G9+H9-I9</f>
        <v>5628</v>
      </c>
      <c r="K9" s="578">
        <v>0</v>
      </c>
      <c r="L9" s="578"/>
      <c r="M9" s="578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5628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27747</v>
      </c>
      <c r="E10" s="576">
        <v>83</v>
      </c>
      <c r="F10" s="576">
        <v>2176</v>
      </c>
      <c r="G10" s="74">
        <f aca="true" t="shared" si="2" ref="G10:G39">D10+E10-F10</f>
        <v>25654</v>
      </c>
      <c r="H10" s="65"/>
      <c r="I10" s="578"/>
      <c r="J10" s="74">
        <f aca="true" t="shared" si="3" ref="J10:J39">G10+H10-I10</f>
        <v>25654</v>
      </c>
      <c r="K10" s="578">
        <f>6920+536</f>
        <v>7456</v>
      </c>
      <c r="L10" s="578">
        <v>1109</v>
      </c>
      <c r="M10" s="578">
        <v>831</v>
      </c>
      <c r="N10" s="74">
        <f aca="true" t="shared" si="4" ref="N10:N39">K10+L10-M10</f>
        <v>7734</v>
      </c>
      <c r="O10" s="65"/>
      <c r="P10" s="65">
        <v>4</v>
      </c>
      <c r="Q10" s="74">
        <f t="shared" si="0"/>
        <v>7730</v>
      </c>
      <c r="R10" s="74">
        <f t="shared" si="1"/>
        <v>17924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26505</v>
      </c>
      <c r="E11" s="576">
        <v>982</v>
      </c>
      <c r="F11" s="576">
        <v>799</v>
      </c>
      <c r="G11" s="74">
        <f t="shared" si="2"/>
        <v>26688</v>
      </c>
      <c r="H11" s="65"/>
      <c r="I11" s="578"/>
      <c r="J11" s="74">
        <f t="shared" si="3"/>
        <v>26688</v>
      </c>
      <c r="K11" s="578">
        <f>13832+207</f>
        <v>14039</v>
      </c>
      <c r="L11" s="578">
        <f>4195+9</f>
        <v>4204</v>
      </c>
      <c r="M11" s="578">
        <f>621+65</f>
        <v>686</v>
      </c>
      <c r="N11" s="74">
        <f t="shared" si="4"/>
        <v>17557</v>
      </c>
      <c r="O11" s="65"/>
      <c r="P11" s="65">
        <v>1020</v>
      </c>
      <c r="Q11" s="74">
        <f t="shared" si="0"/>
        <v>16537</v>
      </c>
      <c r="R11" s="74">
        <f t="shared" si="1"/>
        <v>10151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111820</v>
      </c>
      <c r="E12" s="576">
        <f>208+10</f>
        <v>218</v>
      </c>
      <c r="F12" s="576">
        <v>181</v>
      </c>
      <c r="G12" s="74">
        <f t="shared" si="2"/>
        <v>111857</v>
      </c>
      <c r="H12" s="65"/>
      <c r="I12" s="578"/>
      <c r="J12" s="74">
        <f t="shared" si="3"/>
        <v>111857</v>
      </c>
      <c r="K12" s="578">
        <f>41281+43769</f>
        <v>85050</v>
      </c>
      <c r="L12" s="578">
        <f>937-15-1+1</f>
        <v>922</v>
      </c>
      <c r="M12" s="578">
        <f>86+8</f>
        <v>94</v>
      </c>
      <c r="N12" s="74">
        <f t="shared" si="4"/>
        <v>85878</v>
      </c>
      <c r="O12" s="65"/>
      <c r="P12" s="65">
        <f>22560-1</f>
        <v>22559</v>
      </c>
      <c r="Q12" s="74">
        <f t="shared" si="0"/>
        <v>63319</v>
      </c>
      <c r="R12" s="74">
        <f t="shared" si="1"/>
        <v>48538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504</v>
      </c>
      <c r="E13" s="576"/>
      <c r="F13" s="576"/>
      <c r="G13" s="74">
        <f t="shared" si="2"/>
        <v>504</v>
      </c>
      <c r="H13" s="65"/>
      <c r="I13" s="578"/>
      <c r="J13" s="74">
        <f t="shared" si="3"/>
        <v>504</v>
      </c>
      <c r="K13" s="578">
        <f>310+1</f>
        <v>311</v>
      </c>
      <c r="L13" s="578">
        <v>54</v>
      </c>
      <c r="M13" s="578"/>
      <c r="N13" s="74">
        <f t="shared" si="4"/>
        <v>365</v>
      </c>
      <c r="O13" s="65"/>
      <c r="P13" s="65"/>
      <c r="Q13" s="74">
        <f t="shared" si="0"/>
        <v>365</v>
      </c>
      <c r="R13" s="74">
        <f t="shared" si="1"/>
        <v>139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391</v>
      </c>
      <c r="E14" s="576">
        <v>4</v>
      </c>
      <c r="F14" s="576">
        <v>14</v>
      </c>
      <c r="G14" s="74">
        <f t="shared" si="2"/>
        <v>381</v>
      </c>
      <c r="H14" s="65"/>
      <c r="I14" s="578"/>
      <c r="J14" s="74">
        <f t="shared" si="3"/>
        <v>381</v>
      </c>
      <c r="K14" s="578">
        <f>255+2</f>
        <v>257</v>
      </c>
      <c r="L14" s="578">
        <v>35</v>
      </c>
      <c r="M14" s="578">
        <v>8</v>
      </c>
      <c r="N14" s="74">
        <f t="shared" si="4"/>
        <v>284</v>
      </c>
      <c r="O14" s="65"/>
      <c r="P14" s="65">
        <v>1</v>
      </c>
      <c r="Q14" s="74">
        <f t="shared" si="0"/>
        <v>283</v>
      </c>
      <c r="R14" s="74">
        <f t="shared" si="1"/>
        <v>98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859</v>
      </c>
      <c r="B15" s="374" t="s">
        <v>860</v>
      </c>
      <c r="C15" s="456" t="s">
        <v>861</v>
      </c>
      <c r="D15" s="457">
        <v>916</v>
      </c>
      <c r="E15" s="577">
        <v>1314</v>
      </c>
      <c r="F15" s="577">
        <f>1239+48+1</f>
        <v>1288</v>
      </c>
      <c r="G15" s="74">
        <f t="shared" si="2"/>
        <v>942</v>
      </c>
      <c r="H15" s="458"/>
      <c r="I15" s="579">
        <v>0</v>
      </c>
      <c r="J15" s="74">
        <f t="shared" si="3"/>
        <v>942</v>
      </c>
      <c r="K15" s="579">
        <v>0</v>
      </c>
      <c r="L15" s="579"/>
      <c r="M15" s="579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942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>
        <v>20</v>
      </c>
      <c r="E16" s="576"/>
      <c r="F16" s="576"/>
      <c r="G16" s="74">
        <f t="shared" si="2"/>
        <v>20</v>
      </c>
      <c r="H16" s="65"/>
      <c r="I16" s="578">
        <v>0</v>
      </c>
      <c r="J16" s="74">
        <f t="shared" si="3"/>
        <v>20</v>
      </c>
      <c r="K16" s="578">
        <v>14</v>
      </c>
      <c r="L16" s="578">
        <v>2</v>
      </c>
      <c r="M16" s="578"/>
      <c r="N16" s="74">
        <f t="shared" si="4"/>
        <v>16</v>
      </c>
      <c r="O16" s="65"/>
      <c r="P16" s="65"/>
      <c r="Q16" s="74">
        <f aca="true" t="shared" si="5" ref="Q16:Q25">N16+O16-P16</f>
        <v>16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174260</v>
      </c>
      <c r="E17" s="194">
        <f>SUM(E9:E16)</f>
        <v>2631</v>
      </c>
      <c r="F17" s="194">
        <f>SUM(F9:F16)</f>
        <v>5217</v>
      </c>
      <c r="G17" s="74">
        <f t="shared" si="2"/>
        <v>171674</v>
      </c>
      <c r="H17" s="75">
        <f>SUM(H9:H16)</f>
        <v>0</v>
      </c>
      <c r="I17" s="75">
        <f>SUM(I9:I16)</f>
        <v>0</v>
      </c>
      <c r="J17" s="74">
        <f t="shared" si="3"/>
        <v>171674</v>
      </c>
      <c r="K17" s="75">
        <f>SUM(K9:K16)</f>
        <v>107127</v>
      </c>
      <c r="L17" s="75">
        <f>SUM(L9:L16)</f>
        <v>6326</v>
      </c>
      <c r="M17" s="75">
        <f>SUM(M9:M16)</f>
        <v>1619</v>
      </c>
      <c r="N17" s="74">
        <f t="shared" si="4"/>
        <v>111834</v>
      </c>
      <c r="O17" s="75">
        <f>SUM(O9:O16)</f>
        <v>0</v>
      </c>
      <c r="P17" s="75">
        <f>SUM(P9:P16)</f>
        <v>23584</v>
      </c>
      <c r="Q17" s="74">
        <f t="shared" si="5"/>
        <v>88250</v>
      </c>
      <c r="R17" s="74">
        <f t="shared" si="6"/>
        <v>83424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>
        <v>2176</v>
      </c>
      <c r="F18" s="187"/>
      <c r="G18" s="74">
        <f t="shared" si="2"/>
        <v>2176</v>
      </c>
      <c r="H18" s="63">
        <v>587</v>
      </c>
      <c r="I18" s="63"/>
      <c r="J18" s="74">
        <f t="shared" si="3"/>
        <v>2763</v>
      </c>
      <c r="K18" s="63"/>
      <c r="L18" s="63">
        <v>450</v>
      </c>
      <c r="M18" s="63"/>
      <c r="N18" s="74">
        <f t="shared" si="4"/>
        <v>450</v>
      </c>
      <c r="O18" s="63"/>
      <c r="P18" s="63"/>
      <c r="Q18" s="74">
        <f t="shared" si="5"/>
        <v>450</v>
      </c>
      <c r="R18" s="74">
        <f t="shared" si="6"/>
        <v>2313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640</v>
      </c>
      <c r="E22" s="189">
        <v>7</v>
      </c>
      <c r="F22" s="189">
        <v>12</v>
      </c>
      <c r="G22" s="74">
        <f t="shared" si="2"/>
        <v>635</v>
      </c>
      <c r="H22" s="65"/>
      <c r="I22" s="578"/>
      <c r="J22" s="74">
        <f t="shared" si="3"/>
        <v>635</v>
      </c>
      <c r="K22" s="578">
        <f>603+2</f>
        <v>605</v>
      </c>
      <c r="L22" s="578">
        <v>12</v>
      </c>
      <c r="M22" s="578">
        <v>12</v>
      </c>
      <c r="N22" s="74">
        <f t="shared" si="4"/>
        <v>605</v>
      </c>
      <c r="O22" s="65"/>
      <c r="P22" s="65">
        <v>1</v>
      </c>
      <c r="Q22" s="74">
        <f t="shared" si="5"/>
        <v>604</v>
      </c>
      <c r="R22" s="74">
        <f t="shared" si="6"/>
        <v>31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578"/>
      <c r="J23" s="74">
        <f t="shared" si="3"/>
        <v>0</v>
      </c>
      <c r="K23" s="578"/>
      <c r="L23" s="578"/>
      <c r="M23" s="578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18641</v>
      </c>
      <c r="E24" s="189"/>
      <c r="F24" s="189">
        <v>36</v>
      </c>
      <c r="G24" s="74">
        <f t="shared" si="2"/>
        <v>18605</v>
      </c>
      <c r="H24" s="65"/>
      <c r="I24" s="578"/>
      <c r="J24" s="74">
        <f t="shared" si="3"/>
        <v>18605</v>
      </c>
      <c r="K24" s="578">
        <f>7715+9109</f>
        <v>16824</v>
      </c>
      <c r="L24" s="578">
        <f>674-33</f>
        <v>641</v>
      </c>
      <c r="M24" s="578"/>
      <c r="N24" s="74">
        <f t="shared" si="4"/>
        <v>17465</v>
      </c>
      <c r="O24" s="65"/>
      <c r="P24" s="65">
        <f>5266+1</f>
        <v>5267</v>
      </c>
      <c r="Q24" s="74">
        <f t="shared" si="5"/>
        <v>12198</v>
      </c>
      <c r="R24" s="74">
        <f t="shared" si="6"/>
        <v>6407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19281</v>
      </c>
      <c r="E25" s="190">
        <f aca="true" t="shared" si="7" ref="E25:P25">SUM(E21:E24)</f>
        <v>7</v>
      </c>
      <c r="F25" s="190">
        <f t="shared" si="7"/>
        <v>48</v>
      </c>
      <c r="G25" s="67">
        <f t="shared" si="2"/>
        <v>19240</v>
      </c>
      <c r="H25" s="66">
        <f t="shared" si="7"/>
        <v>0</v>
      </c>
      <c r="I25" s="66">
        <f t="shared" si="7"/>
        <v>0</v>
      </c>
      <c r="J25" s="67">
        <f t="shared" si="3"/>
        <v>19240</v>
      </c>
      <c r="K25" s="66">
        <f t="shared" si="7"/>
        <v>17429</v>
      </c>
      <c r="L25" s="66">
        <f t="shared" si="7"/>
        <v>653</v>
      </c>
      <c r="M25" s="66">
        <f t="shared" si="7"/>
        <v>12</v>
      </c>
      <c r="N25" s="67">
        <f t="shared" si="4"/>
        <v>18070</v>
      </c>
      <c r="O25" s="66">
        <f t="shared" si="7"/>
        <v>0</v>
      </c>
      <c r="P25" s="66">
        <f t="shared" si="7"/>
        <v>5268</v>
      </c>
      <c r="Q25" s="67">
        <f t="shared" si="5"/>
        <v>12802</v>
      </c>
      <c r="R25" s="67">
        <f t="shared" si="6"/>
        <v>6438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193541</v>
      </c>
      <c r="E40" s="438">
        <f>E17+E18+E19+E25+E38+E39</f>
        <v>4814</v>
      </c>
      <c r="F40" s="438">
        <f aca="true" t="shared" si="13" ref="F40:R40">F17+F18+F19+F25+F38+F39</f>
        <v>5265</v>
      </c>
      <c r="G40" s="438">
        <f t="shared" si="13"/>
        <v>193090</v>
      </c>
      <c r="H40" s="438">
        <f t="shared" si="13"/>
        <v>587</v>
      </c>
      <c r="I40" s="438">
        <f t="shared" si="13"/>
        <v>0</v>
      </c>
      <c r="J40" s="438">
        <f t="shared" si="13"/>
        <v>193677</v>
      </c>
      <c r="K40" s="438">
        <f t="shared" si="13"/>
        <v>124556</v>
      </c>
      <c r="L40" s="438">
        <f t="shared" si="13"/>
        <v>7429</v>
      </c>
      <c r="M40" s="438">
        <f t="shared" si="13"/>
        <v>1631</v>
      </c>
      <c r="N40" s="438">
        <f t="shared" si="13"/>
        <v>130354</v>
      </c>
      <c r="O40" s="438">
        <f t="shared" si="13"/>
        <v>0</v>
      </c>
      <c r="P40" s="438">
        <f t="shared" si="13"/>
        <v>28852</v>
      </c>
      <c r="Q40" s="438">
        <f t="shared" si="13"/>
        <v>101502</v>
      </c>
      <c r="R40" s="438">
        <f t="shared" si="13"/>
        <v>92175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3"/>
      <c r="L44" s="613"/>
      <c r="M44" s="613"/>
      <c r="N44" s="613"/>
      <c r="O44" s="602" t="s">
        <v>781</v>
      </c>
      <c r="P44" s="603"/>
      <c r="Q44" s="603"/>
      <c r="R44" s="603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3"/>
  <headerFooter alignWithMargins="0">
    <oddHeader>&amp;R&amp;"Times New Roman Cyr,Regular"&amp;9СПРАВКА ПО ОБРАЗЕЦ  № 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115"/>
  <sheetViews>
    <sheetView zoomScale="110" zoomScaleNormal="110" zoomScalePageLayoutView="0" workbookViewId="0" topLeftCell="A76">
      <selection activeCell="E104" sqref="E10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383</v>
      </c>
      <c r="B3" s="624" t="str">
        <f>'справка №1-БАЛАНС'!E3</f>
        <v>НУРТС България АД</v>
      </c>
      <c r="C3" s="625"/>
      <c r="D3" s="525" t="s">
        <v>2</v>
      </c>
      <c r="E3" s="107">
        <f>'справка №1-БАЛАНС'!H3</f>
        <v>201105038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2" t="str">
        <f>'справка №1-БАЛАНС'!E5</f>
        <v>01.01.2017-31.12.2017</v>
      </c>
      <c r="C4" s="623"/>
      <c r="D4" s="526" t="s">
        <v>3</v>
      </c>
      <c r="E4" s="107">
        <f>'справка №1-БАЛАНС'!H4</f>
        <v>1582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5178</v>
      </c>
      <c r="D16" s="119">
        <f>+D17+D18</f>
        <v>0</v>
      </c>
      <c r="E16" s="120">
        <f t="shared" si="0"/>
        <v>5178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5178</v>
      </c>
      <c r="D18" s="108"/>
      <c r="E18" s="120">
        <f t="shared" si="0"/>
        <v>5178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5178</v>
      </c>
      <c r="D19" s="104">
        <f>D11+D15+D16</f>
        <v>0</v>
      </c>
      <c r="E19" s="118">
        <f>E11+E15+E16</f>
        <v>5178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3880</v>
      </c>
      <c r="D21" s="108"/>
      <c r="E21" s="120">
        <f t="shared" si="0"/>
        <v>3880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6419</v>
      </c>
      <c r="D24" s="119">
        <f>SUM(D25:D27)</f>
        <v>6419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6419</v>
      </c>
      <c r="D26" s="108">
        <v>6419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6468</v>
      </c>
      <c r="D28" s="108">
        <v>6468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61</v>
      </c>
      <c r="D29" s="108">
        <v>61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66</v>
      </c>
      <c r="D31" s="108">
        <v>66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285</v>
      </c>
      <c r="D38" s="105">
        <f>SUM(D39:D42)</f>
        <v>285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285</v>
      </c>
      <c r="D42" s="108">
        <v>285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13299</v>
      </c>
      <c r="D43" s="104">
        <f>D24+D28+D29+D31+D30+D32+D33+D38</f>
        <v>13299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22357</v>
      </c>
      <c r="D44" s="103">
        <f>D43+D21+D19+D9</f>
        <v>13299</v>
      </c>
      <c r="E44" s="118">
        <f>E43+E21+E19+E9</f>
        <v>9058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1657</v>
      </c>
      <c r="D64" s="108"/>
      <c r="E64" s="119">
        <f t="shared" si="1"/>
        <v>1657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1657</v>
      </c>
      <c r="D66" s="103">
        <f>D52+D56+D61+D62+D63+D64</f>
        <v>0</v>
      </c>
      <c r="E66" s="119">
        <f t="shared" si="1"/>
        <v>1657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434</v>
      </c>
      <c r="D68" s="108"/>
      <c r="E68" s="119">
        <f t="shared" si="1"/>
        <v>434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8566</v>
      </c>
      <c r="D71" s="105">
        <f>SUM(D72:D74)</f>
        <v>8566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2091</v>
      </c>
      <c r="D72" s="108">
        <v>2091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6475</v>
      </c>
      <c r="D74" s="108">
        <v>6475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37</v>
      </c>
      <c r="D75" s="103">
        <f>D76+D78</f>
        <v>37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37</v>
      </c>
      <c r="D78" s="108">
        <v>37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2727</v>
      </c>
      <c r="D85" s="104">
        <f>SUM(D86:D90)+D94</f>
        <v>2727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2154</v>
      </c>
      <c r="D87" s="108">
        <v>2154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17</v>
      </c>
      <c r="D88" s="108">
        <v>17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86</v>
      </c>
      <c r="D89" s="108">
        <v>86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467</v>
      </c>
      <c r="D90" s="103">
        <f>SUM(D91:D93)</f>
        <v>467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5</v>
      </c>
      <c r="D91" s="108">
        <v>5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426</v>
      </c>
      <c r="D92" s="108">
        <v>426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36</v>
      </c>
      <c r="D93" s="108">
        <v>36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170</v>
      </c>
      <c r="D95" s="108">
        <v>170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11500</v>
      </c>
      <c r="D96" s="104">
        <f>D85+D80+D75+D71+D95</f>
        <v>11500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13591</v>
      </c>
      <c r="D97" s="104">
        <f>D96+D68+D66</f>
        <v>11500</v>
      </c>
      <c r="E97" s="104">
        <f>E96+E68+E66</f>
        <v>2091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79</v>
      </c>
      <c r="D103" s="108"/>
      <c r="E103" s="108">
        <v>22</v>
      </c>
      <c r="F103" s="125">
        <f>C103+D103-E103</f>
        <v>57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79</v>
      </c>
      <c r="D105" s="103">
        <f>SUM(D102:D104)</f>
        <v>0</v>
      </c>
      <c r="E105" s="103">
        <f>SUM(E102:E104)</f>
        <v>22</v>
      </c>
      <c r="F105" s="103">
        <f>SUM(F102:F104)</f>
        <v>57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868</v>
      </c>
      <c r="B109" s="619"/>
      <c r="C109" s="619" t="s">
        <v>381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781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Width="0" fitToHeight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6" t="str">
        <f>'справка №1-БАЛАНС'!E3</f>
        <v>НУРТС България АД</v>
      </c>
      <c r="C4" s="626"/>
      <c r="D4" s="626"/>
      <c r="E4" s="626"/>
      <c r="F4" s="626"/>
      <c r="G4" s="632" t="s">
        <v>2</v>
      </c>
      <c r="H4" s="632"/>
      <c r="I4" s="500">
        <f>'справка №1-БАЛАНС'!H3</f>
        <v>201105038</v>
      </c>
    </row>
    <row r="5" spans="1:9" ht="15">
      <c r="A5" s="501" t="s">
        <v>4</v>
      </c>
      <c r="B5" s="627" t="str">
        <f>'справка №1-БАЛАНС'!E5</f>
        <v>01.01.2017-31.12.2017</v>
      </c>
      <c r="C5" s="627"/>
      <c r="D5" s="627"/>
      <c r="E5" s="627"/>
      <c r="F5" s="627"/>
      <c r="G5" s="630" t="s">
        <v>3</v>
      </c>
      <c r="H5" s="631"/>
      <c r="I5" s="500">
        <f>'справка №1-БАЛАНС'!H4</f>
        <v>1582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868</v>
      </c>
      <c r="B30" s="629"/>
      <c r="C30" s="629"/>
      <c r="D30" s="459" t="s">
        <v>819</v>
      </c>
      <c r="E30" s="628"/>
      <c r="F30" s="628"/>
      <c r="G30" s="628"/>
      <c r="H30" s="420" t="s">
        <v>781</v>
      </c>
      <c r="I30" s="628"/>
      <c r="J30" s="628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0">
      <selection activeCell="F162" sqref="F16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3" t="str">
        <f>'справка №1-БАЛАНС'!E3</f>
        <v>НУРТС България АД</v>
      </c>
      <c r="C5" s="633"/>
      <c r="D5" s="633"/>
      <c r="E5" s="569" t="s">
        <v>2</v>
      </c>
      <c r="F5" s="451">
        <f>'справка №1-БАЛАНС'!H3</f>
        <v>201105038</v>
      </c>
    </row>
    <row r="6" spans="1:13" ht="15" customHeight="1">
      <c r="A6" s="27" t="s">
        <v>822</v>
      </c>
      <c r="B6" s="634" t="str">
        <f>'справка №1-БАЛАНС'!E5</f>
        <v>01.01.2017-31.12.2017</v>
      </c>
      <c r="C6" s="634"/>
      <c r="D6" s="509"/>
      <c r="E6" s="568" t="s">
        <v>3</v>
      </c>
      <c r="F6" s="510">
        <f>'справка №1-БАЛАНС'!H4</f>
        <v>1582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543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5" t="s">
        <v>849</v>
      </c>
      <c r="D151" s="635"/>
      <c r="E151" s="635"/>
      <c r="F151" s="635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5" t="s">
        <v>857</v>
      </c>
      <c r="D153" s="635"/>
      <c r="E153" s="635"/>
      <c r="F153" s="635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Tsenka Ilcheva</cp:lastModifiedBy>
  <cp:lastPrinted>2016-08-05T09:51:48Z</cp:lastPrinted>
  <dcterms:created xsi:type="dcterms:W3CDTF">2000-06-29T12:02:40Z</dcterms:created>
  <dcterms:modified xsi:type="dcterms:W3CDTF">2018-03-28T16:09:48Z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2768f796-9400-4b68-a5dd-e1fad25f2364_Enabled">
    <vt:lpwstr>True</vt:lpwstr>
  </property>
  <property fmtid="{D5CDD505-2E9C-101B-9397-08002B2CF9AE}" pid="4" name="MSIP_Label_2768f796-9400-4b68-a5dd-e1fad25f2364_SiteId">
    <vt:lpwstr>2e318a00-b44f-4acd-ade2-4c9e434f9644</vt:lpwstr>
  </property>
  <property fmtid="{D5CDD505-2E9C-101B-9397-08002B2CF9AE}" pid="5" name="MSIP_Label_2768f796-9400-4b68-a5dd-e1fad25f2364_Ref">
    <vt:lpwstr>https://api.informationprotection.azure.com/api/2e318a00-b44f-4acd-ade2-4c9e434f9644</vt:lpwstr>
  </property>
  <property fmtid="{D5CDD505-2E9C-101B-9397-08002B2CF9AE}" pid="6" name="MSIP_Label_2768f796-9400-4b68-a5dd-e1fad25f2364_Owner">
    <vt:lpwstr>tsenka.ilcheva@vivacom.bg</vt:lpwstr>
  </property>
  <property fmtid="{D5CDD505-2E9C-101B-9397-08002B2CF9AE}" pid="7" name="MSIP_Label_2768f796-9400-4b68-a5dd-e1fad25f2364_SetDate">
    <vt:lpwstr>2018-01-23T11:40:12.9364336+02:00</vt:lpwstr>
  </property>
  <property fmtid="{D5CDD505-2E9C-101B-9397-08002B2CF9AE}" pid="8" name="MSIP_Label_2768f796-9400-4b68-a5dd-e1fad25f2364_Name">
    <vt:lpwstr>General</vt:lpwstr>
  </property>
  <property fmtid="{D5CDD505-2E9C-101B-9397-08002B2CF9AE}" pid="9" name="MSIP_Label_2768f796-9400-4b68-a5dd-e1fad25f2364_Application">
    <vt:lpwstr>Microsoft Azure Information Protection</vt:lpwstr>
  </property>
  <property fmtid="{D5CDD505-2E9C-101B-9397-08002B2CF9AE}" pid="10" name="MSIP_Label_2768f796-9400-4b68-a5dd-e1fad25f2364_Extended_MSFT_Method">
    <vt:lpwstr>Automatic</vt:lpwstr>
  </property>
  <property fmtid="{D5CDD505-2E9C-101B-9397-08002B2CF9AE}" pid="11" name="Sensitivity">
    <vt:lpwstr>General</vt:lpwstr>
  </property>
</Properties>
</file>