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Отчет за съвместимост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<sst xmlns="http://schemas.openxmlformats.org/spreadsheetml/2006/main" count="4199" uniqueCount="982">
  <si>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</si>
  <si>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</si>
  <si>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</si>
  <si>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</si>
  <si>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</si>
  <si>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</si>
  <si>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</si>
  <si>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</si>
  <si>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</si>
  <si>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</si>
  <si>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</si>
  <si>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</si>
  <si>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</si>
  <si>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</si>
  <si>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</si>
  <si>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</si>
  <si>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</si>
  <si>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</si>
  <si>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</si>
  <si>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</si>
  <si>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</si>
  <si>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</si>
  <si>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</si>
  <si>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</si>
  <si>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</si>
  <si>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</si>
  <si>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</si>
  <si>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</si>
  <si>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</si>
  <si>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</si>
  <si>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</si>
  <si>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</si>
  <si>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</si>
  <si>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</si>
  <si>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</si>
  <si>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</si>
  <si>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</si>
  <si>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</si>
  <si>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</si>
  <si>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</si>
  <si>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</si>
  <si>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</si>
  <si>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</si>
  <si>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</si>
  <si>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</si>
  <si>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</si>
  <si>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</si>
  <si>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</si>
  <si>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</si>
  <si>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</si>
  <si>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</si>
  <si>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</si>
  <si>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</si>
  <si>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</si>
  <si>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</si>
  <si>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</si>
  <si>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</si>
  <si>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</si>
  <si>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</si>
  <si>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</si>
  <si>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</si>
  <si>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</si>
  <si>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</si>
  <si>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</si>
  <si>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</si>
  <si>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</si>
  <si>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</si>
  <si>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</si>
  <si>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</si>
  <si>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</si>
  <si>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</si>
  <si>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</si>
  <si>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</si>
  <si>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</si>
  <si>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</si>
  <si>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</si>
  <si>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</si>
  <si>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</si>
  <si>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</si>
  <si>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</si>
  <si>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</si>
  <si>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</si>
  <si>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</si>
  <si>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</si>
  <si>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</si>
  <si>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</si>
  <si>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</si>
  <si>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</si>
  <si>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</si>
  <si>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</si>
  <si>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</si>
  <si>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</si>
  <si>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</si>
  <si>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</si>
  <si>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</si>
  <si>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</si>
  <si>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</si>
  <si>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</si>
  <si>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</si>
  <si>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</si>
  <si>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</si>
  <si>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</si>
  <si>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</si>
  <si>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</si>
  <si>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</si>
  <si>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</si>
  <si>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</si>
  <si>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</si>
  <si>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</si>
  <si>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</si>
  <si>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</si>
  <si>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</si>
  <si>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</si>
  <si>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</si>
  <si>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</si>
  <si>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</si>
  <si>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</si>
  <si>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</si>
  <si>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</si>
  <si>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</si>
  <si>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</si>
  <si>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</si>
  <si>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</si>
  <si>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</si>
  <si>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</si>
  <si>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</si>
  <si>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</si>
  <si>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</si>
  <si>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</si>
  <si>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</si>
  <si>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</si>
  <si>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</si>
  <si>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</si>
  <si>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</si>
  <si>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</si>
  <si>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</si>
  <si>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</si>
  <si>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</si>
  <si>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</si>
  <si>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</si>
  <si>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</si>
  <si>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</si>
  <si>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</si>
  <si>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</si>
  <si>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</si>
  <si>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</si>
  <si>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</si>
  <si>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</si>
  <si>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</si>
  <si>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</si>
  <si>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</si>
  <si>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</si>
  <si>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</si>
  <si>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</si>
  <si>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</si>
  <si>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</si>
  <si>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</si>
  <si>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</si>
  <si>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</si>
  <si>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</si>
  <si>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</si>
  <si>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</si>
  <si>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</si>
  <si>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</si>
  <si>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</si>
  <si>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</si>
  <si>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</si>
  <si>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</si>
  <si>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</si>
  <si>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</si>
  <si>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</si>
  <si>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</si>
  <si>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</si>
  <si>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</si>
  <si>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</si>
  <si>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</si>
  <si>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</si>
  <si>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</si>
  <si>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</si>
  <si>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</si>
  <si>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</si>
  <si>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</si>
  <si>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</si>
  <si>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</si>
  <si>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</si>
  <si>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</si>
  <si>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</si>
  <si>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</si>
  <si>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</si>
  <si>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</si>
  <si>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</si>
  <si>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</si>
  <si>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</si>
  <si>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</si>
  <si>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</si>
  <si>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</si>
  <si>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</si>
  <si>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</si>
  <si>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</si>
  <si>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</si>
  <si>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</si>
  <si>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</si>
  <si>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</si>
  <si>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</si>
  <si>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</si>
  <si>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</si>
  <si>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</si>
  <si>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</si>
  <si>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</si>
  <si>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</si>
  <si>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</si>
  <si>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</si>
  <si>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</si>
  <si>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</si>
  <si>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</si>
  <si>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</si>
  <si>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</si>
  <si>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</si>
  <si>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</si>
  <si>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</si>
  <si>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</si>
  <si>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</si>
  <si>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</si>
  <si>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</si>
  <si>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</si>
  <si>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</si>
  <si>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</si>
  <si>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</si>
  <si>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</si>
  <si>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</si>
  <si>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</si>
  <si>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</si>
  <si>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</si>
  <si>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</si>
  <si>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</si>
  <si>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</si>
  <si>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</si>
  <si>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</si>
  <si>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</si>
  <si>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</si>
  <si>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</si>
  <si>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</si>
  <si>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</si>
  <si>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</si>
  <si>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</si>
  <si>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</si>
  <si>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</si>
  <si>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</si>
  <si>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</si>
  <si>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</si>
  <si>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</si>
  <si>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</si>
  <si>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</si>
  <si>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</si>
  <si>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</si>
  <si>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</si>
  <si>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</si>
  <si>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</si>
  <si>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</si>
  <si>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</si>
  <si>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</si>
  <si>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</si>
  <si>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</si>
  <si>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</si>
  <si>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</si>
  <si>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</si>
  <si>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</si>
  <si>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</si>
  <si>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</si>
  <si>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</si>
  <si>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</si>
  <si>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</si>
  <si>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</si>
  <si>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</si>
  <si>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</si>
  <si>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</si>
  <si>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</si>
  <si>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</si>
  <si>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</si>
  <si>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</si>
  <si>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</si>
  <si>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</si>
  <si>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</si>
  <si>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</si>
  <si>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</si>
  <si>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</si>
  <si>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</si>
  <si>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</si>
  <si>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</si>
  <si>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</si>
  <si>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</si>
  <si>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</si>
  <si>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</si>
  <si>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</si>
  <si>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</si>
  <si>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</si>
  <si>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</si>
  <si>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</si>
  <si>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</si>
  <si>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</si>
  <si>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</si>
  <si>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</si>
  <si>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</si>
  <si>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</si>
  <si>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</si>
  <si>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</si>
  <si>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</si>
  <si>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</si>
  <si>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</si>
  <si>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</si>
  <si>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</si>
  <si>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</si>
  <si>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</si>
  <si>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</si>
  <si>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</si>
  <si>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</si>
  <si>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</si>
  <si>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</si>
  <si>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</si>
  <si>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</si>
  <si>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</si>
  <si>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</si>
  <si>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</si>
  <si>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</si>
  <si>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</si>
  <si>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</si>
  <si>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</si>
  <si>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</si>
  <si>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</si>
  <si>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</si>
  <si>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</si>
  <si>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</si>
  <si>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</si>
  <si>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</si>
  <si>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</si>
  <si>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</si>
  <si>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</si>
  <si>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</si>
  <si>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</si>
  <si>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</si>
  <si>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</si>
  <si>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</si>
  <si>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</si>
  <si>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</si>
  <si>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</si>
  <si>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</si>
  <si>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</si>
  <si>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</si>
  <si>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</si>
  <si>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</si>
  <si>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</si>
  <si>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</si>
  <si>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</si>
  <si>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</si>
  <si>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</si>
  <si>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</si>
  <si>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</si>
  <si>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</si>
  <si>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</si>
  <si>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</si>
  <si>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</si>
  <si>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</si>
  <si>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</si>
  <si>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</si>
  <si>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</si>
  <si>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</si>
  <si>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</si>
  <si>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</si>
  <si>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</si>
  <si>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</si>
  <si>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</si>
  <si>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</si>
  <si>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</si>
  <si>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</si>
  <si>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</si>
  <si>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</si>
  <si>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</si>
  <si>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</si>
  <si>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</si>
  <si>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</si>
  <si>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</si>
  <si>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</si>
  <si>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</si>
  <si>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</si>
  <si>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</si>
  <si>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</si>
  <si>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</si>
  <si>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</si>
  <si>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</si>
  <si>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</si>
  <si>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</si>
  <si>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</si>
  <si>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</si>
  <si>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</si>
  <si>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</si>
  <si>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</si>
  <si>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</si>
  <si>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</si>
  <si>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</si>
  <si>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</si>
  <si>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</si>
  <si>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</si>
  <si>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</si>
  <si>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</si>
  <si>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</si>
  <si>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</si>
  <si>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</si>
  <si>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</si>
  <si>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</si>
  <si>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</si>
  <si>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</si>
  <si>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</si>
  <si>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</si>
  <si>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</si>
  <si>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</si>
  <si>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</si>
  <si>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</si>
  <si>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</si>
  <si>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</si>
  <si>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</si>
  <si>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</si>
  <si>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</si>
  <si>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</si>
  <si>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</si>
  <si>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</si>
  <si>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</si>
  <si>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</si>
  <si>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</si>
  <si>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</si>
  <si>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</si>
  <si>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</si>
  <si>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</si>
  <si>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</si>
  <si>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</si>
  <si>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</si>
  <si>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</si>
  <si>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</si>
  <si>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</si>
  <si>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</si>
  <si>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</si>
  <si>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</si>
  <si>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</si>
  <si>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</si>
  <si>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</si>
  <si>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</si>
  <si>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</si>
  <si>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</si>
  <si>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</si>
  <si>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</si>
  <si>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</si>
  <si>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</si>
  <si>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</si>
  <si>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</si>
  <si>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</si>
  <si>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</si>
  <si>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</si>
  <si>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</si>
  <si>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</si>
  <si>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</si>
  <si>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</si>
  <si>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</si>
  <si>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</si>
  <si>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</si>
  <si>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</si>
  <si>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</si>
  <si>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</si>
  <si>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</si>
  <si>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</si>
  <si>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</si>
  <si>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</si>
  <si>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</si>
  <si>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</si>
  <si>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</si>
  <si>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</si>
  <si>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</si>
  <si>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</si>
  <si>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</si>
  <si>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</si>
  <si>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</si>
  <si>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</si>
  <si>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</si>
  <si>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</si>
  <si>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</si>
  <si>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</si>
  <si>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</si>
  <si>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</si>
  <si>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</si>
  <si>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</si>
  <si>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</si>
  <si>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</si>
  <si>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</si>
  <si>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</si>
  <si>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</si>
  <si>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</si>
  <si>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</si>
  <si>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</si>
  <si>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</si>
  <si>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</si>
  <si>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</si>
  <si>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</si>
  <si>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</si>
  <si>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</si>
  <si>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</si>
  <si>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</si>
  <si>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</si>
  <si>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</si>
  <si>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</si>
  <si>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</si>
  <si>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</si>
  <si>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</si>
  <si>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</si>
  <si>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</si>
  <si>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</si>
  <si>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</si>
  <si>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</si>
  <si>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</si>
  <si>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</si>
  <si>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</si>
  <si>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</si>
  <si>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</si>
  <si>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</si>
  <si>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</si>
  <si>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</si>
  <si>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</si>
  <si>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</si>
  <si>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</si>
  <si>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</si>
  <si>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</si>
  <si>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</si>
  <si>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</si>
  <si>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</si>
  <si>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</si>
  <si>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</si>
  <si>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</si>
  <si>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</si>
  <si>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</si>
  <si>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</si>
  <si>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</si>
  <si>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</si>
  <si>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</si>
  <si>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</si>
  <si>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</si>
  <si>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</si>
  <si>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</si>
  <si>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</si>
  <si>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</si>
  <si>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</si>
  <si>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</si>
  <si>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</si>
  <si>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</si>
  <si>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</si>
  <si>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</si>
  <si>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</si>
  <si>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</si>
  <si>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</si>
  <si>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</si>
  <si>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</si>
  <si>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</si>
  <si>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</si>
  <si>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</si>
  <si>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</si>
  <si>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</si>
  <si>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</si>
  <si>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</si>
  <si>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</si>
  <si>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</si>
  <si>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</si>
  <si>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</si>
  <si>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</si>
  <si>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</si>
  <si>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</si>
  <si>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</si>
  <si>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</si>
  <si>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</si>
  <si>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</si>
  <si>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</si>
  <si>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</si>
  <si>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</si>
  <si>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</si>
  <si>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</si>
  <si>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</si>
  <si>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</si>
  <si>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</si>
  <si>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</si>
  <si>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</si>
  <si>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</si>
  <si>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</si>
  <si>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</si>
  <si>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</si>
  <si>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</si>
  <si>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</si>
  <si>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</si>
  <si>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</si>
  <si>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</si>
  <si>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</si>
  <si>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</si>
  <si>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</si>
  <si>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</si>
  <si>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</si>
  <si>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</si>
  <si>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</si>
  <si>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</si>
  <si>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</si>
  <si>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</si>
  <si>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</si>
  <si>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</si>
  <si>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</si>
  <si>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</si>
  <si>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</si>
  <si>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</si>
  <si>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</si>
  <si>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</si>
  <si>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</si>
  <si>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</si>
  <si>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</si>
  <si>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</si>
  <si>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</si>
  <si>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</si>
  <si>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</si>
  <si>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</si>
  <si>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</si>
  <si>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</si>
  <si>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</si>
  <si>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</si>
  <si>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</si>
  <si>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</si>
  <si>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</si>
  <si>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</si>
  <si>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</si>
  <si>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</si>
  <si>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</si>
  <si>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</si>
  <si>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</si>
  <si>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</si>
  <si>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</si>
  <si>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</si>
  <si>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</si>
  <si>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</si>
  <si>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</si>
  <si>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</si>
  <si>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</si>
  <si>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</si>
  <si>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</si>
  <si>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</si>
  <si>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</si>
  <si>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</si>
  <si>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</si>
  <si>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</si>
  <si>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</si>
  <si>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</si>
  <si>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</si>
  <si>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</si>
  <si>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</si>
  <si>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</si>
  <si>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</si>
  <si>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</si>
  <si>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</si>
  <si>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</si>
  <si>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</si>
  <si>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</si>
  <si>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</si>
  <si>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</si>
  <si>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</si>
  <si>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</si>
  <si>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</si>
  <si>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</si>
  <si>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</si>
  <si>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</si>
  <si>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</si>
  <si>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</si>
  <si>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</si>
  <si>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</si>
  <si>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</si>
  <si>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</si>
  <si>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</si>
  <si>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</si>
  <si>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</si>
  <si>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</si>
  <si>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</si>
  <si>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</si>
  <si>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</si>
  <si>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</si>
  <si>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</si>
  <si>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</si>
  <si>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</si>
  <si>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</si>
  <si>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</si>
  <si>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</si>
  <si>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</si>
  <si>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</si>
  <si>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</si>
  <si>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</si>
  <si>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</si>
  <si>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</si>
  <si>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</si>
  <si>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</si>
  <si>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</si>
  <si>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</si>
  <si>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</si>
  <si>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</si>
  <si>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</si>
  <si>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</si>
  <si>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</si>
  <si>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</si>
  <si>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</si>
  <si>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</si>
  <si>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</si>
  <si>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</si>
  <si>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</si>
  <si>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</si>
  <si>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</si>
  <si>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</si>
  <si>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</si>
  <si>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</si>
  <si>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</si>
  <si>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</si>
  <si>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</si>
  <si>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</si>
  <si>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</si>
  <si>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</si>
  <si>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</si>
  <si>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</si>
  <si>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</si>
  <si>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</si>
  <si>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</si>
  <si>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</si>
  <si>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</si>
  <si>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</si>
  <si>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</si>
  <si>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</si>
  <si>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</si>
  <si>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</si>
  <si>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</si>
  <si>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</si>
  <si>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</si>
  <si>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</si>
  <si>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</si>
  <si>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</si>
  <si>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</si>
  <si>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</si>
  <si>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</si>
  <si>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</si>
  <si>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</si>
  <si>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</si>
  <si>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</si>
  <si>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</si>
  <si>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</si>
  <si>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</si>
  <si>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</si>
  <si>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</si>
  <si>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</si>
  <si>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</si>
  <si>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</si>
  <si>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</si>
  <si>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</si>
  <si>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</si>
  <si>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</si>
  <si>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</si>
  <si>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</si>
  <si>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</si>
  <si>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</si>
  <si>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</si>
  <si>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</si>
  <si>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</si>
  <si>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</si>
  <si>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</si>
  <si>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</si>
  <si>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</si>
  <si>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</si>
  <si>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</si>
  <si>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</si>
  <si>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</si>
  <si>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</si>
  <si>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</si>
  <si>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</si>
  <si>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</si>
  <si>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</si>
  <si>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</si>
  <si>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</si>
  <si>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</si>
  <si>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</si>
  <si>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</si>
  <si>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</si>
  <si>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</si>
  <si>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</si>
  <si>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</si>
  <si>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</si>
  <si>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</si>
  <si>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</si>
  <si>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</si>
  <si>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</si>
  <si>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</si>
  <si>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</si>
  <si>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</si>
  <si>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</si>
  <si>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</si>
  <si>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</si>
  <si>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</si>
  <si>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</si>
  <si>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</si>
  <si>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</si>
  <si>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</si>
  <si>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</si>
  <si>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</si>
  <si>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</si>
  <si>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</si>
  <si>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</si>
  <si>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</si>
  <si>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</si>
  <si>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</si>
  <si>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</si>
  <si>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</si>
  <si>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</si>
  <si>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</si>
  <si>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</si>
  <si>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</si>
  <si>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</si>
  <si>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</si>
  <si>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</si>
  <si>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</si>
  <si>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</si>
  <si>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</si>
  <si>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</si>
  <si>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</si>
  <si>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</si>
  <si>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</si>
  <si>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</si>
  <si>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</si>
  <si>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</si>
  <si>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</si>
  <si>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</si>
  <si>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</si>
  <si>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</si>
  <si>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</si>
  <si>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</si>
  <si>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</si>
  <si>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</si>
  <si>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</si>
  <si>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</si>
  <si>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</si>
  <si>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</si>
  <si>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</si>
  <si>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</si>
  <si>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</si>
  <si>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</si>
  <si>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</si>
  <si>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</si>
  <si>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</si>
  <si>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</si>
  <si>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</si>
  <si>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</si>
  <si>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</si>
  <si>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</si>
  <si>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</si>
  <si>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</si>
  <si>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</si>
  <si>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</si>
  <si>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</si>
  <si>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</si>
  <si>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</si>
  <si>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</si>
  <si>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</si>
  <si>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</si>
  <si>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</si>
  <si>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</si>
  <si>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</si>
  <si>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</si>
  <si>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</si>
  <si>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</si>
  <si>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</si>
  <si>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</si>
  <si>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</si>
  <si>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</si>
  <si>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</si>
  <si>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</si>
  <si>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</si>
  <si>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</si>
  <si>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</si>
  <si>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</si>
  <si>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</si>
  <si>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</si>
  <si>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</si>
  <si>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</si>
  <si>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</si>
  <si>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</si>
  <si>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</si>
  <si>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</si>
  <si>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</si>
  <si>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</si>
  <si>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</si>
  <si>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</si>
  <si>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</si>
  <si>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</si>
  <si>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</si>
  <si>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</si>
  <si>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</si>
  <si>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</si>
  <si>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</si>
  <si>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</si>
  <si>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</si>
  <si>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</si>
  <si>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</si>
  <si>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</si>
  <si>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</si>
  <si>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</si>
  <si>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</si>
  <si>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</si>
  <si>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</si>
  <si>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</si>
  <si>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</si>
  <si>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</si>
  <si>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</si>
  <si>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</si>
  <si>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</si>
  <si>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</si>
  <si>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</si>
  <si>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</si>
  <si>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</si>
  <si>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</si>
  <si>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</si>
  <si>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</si>
  <si>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</si>
  <si>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</si>
  <si>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</si>
  <si>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</si>
  <si>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</si>
  <si>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</si>
  <si>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</si>
  <si>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</si>
  <si>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</si>
  <si>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</si>
  <si>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</si>
  <si>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</si>
  <si>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</si>
  <si>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</si>
  <si>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</si>
  <si>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</si>
  <si>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</si>
  <si>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</si>
  <si>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</si>
  <si>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</si>
  <si>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</si>
  <si>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</si>
  <si>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</si>
  <si>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</si>
  <si>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</si>
  <si>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</si>
  <si>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</si>
  <si>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</si>
  <si>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</si>
  <si>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</si>
  <si>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</si>
  <si>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</si>
  <si>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</si>
  <si>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</si>
  <si>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</si>
  <si>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</si>
  <si>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</si>
  <si>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</si>
  <si>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</si>
  <si>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</si>
  <si>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</si>
  <si>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</si>
  <si>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финанс холдинг АД</t>
  </si>
  <si>
    <t>103765841</t>
  </si>
  <si>
    <t>Заедно</t>
  </si>
  <si>
    <t>гр. София Бул. "Тодор Александров" 109-115</t>
  </si>
  <si>
    <t>office@webfinanceholding.com/</t>
  </si>
  <si>
    <t>http://www.webfinanceholding.com/</t>
  </si>
  <si>
    <t>http://www.infostock.bg/infostock/control/home</t>
  </si>
  <si>
    <t>Спас Пещерски</t>
  </si>
  <si>
    <t>Счетоводител/Съставител</t>
  </si>
  <si>
    <t>Стефан Петков</t>
  </si>
  <si>
    <t>Отчет за съвместимост за Nova forma KFN WFH Consolidiran 30.09.2023.xls</t>
  </si>
  <si>
    <t>Изпълни на 27.11.2023 16:10</t>
  </si>
  <si>
    <t>Следните характеристики на тази работна книга не се поддържат от по-ранните версии на Excel. Тези характеристики може да се загубят или влошат при записване на тази работна книга като файл в по-ранен формат.</t>
  </si>
  <si>
    <t>Значителна загуба на функционалност</t>
  </si>
  <si>
    <t># на случаите</t>
  </si>
  <si>
    <t>Някои клетки имат припокриващи се обхвати на условно форматиране. По-старите версии на Excel няма да изчислят всички правила на условно форматиране за припокриващите се клетки. Припокриващите се клетки ще показват друго условно форматиране.</t>
  </si>
  <si>
    <t>'Контроли'!D7</t>
  </si>
  <si>
    <t>Незначителна загуба на точност</t>
  </si>
  <si>
    <t>Някои клетки или стилове в тази работна книга съдържат форматиране, което не се поддържа в избрания файлов формат. Тези формати ще бъдат конвертирани в най-близкия наличен формат.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</si>
</sst>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1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39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4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36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6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7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5" fillId="38" borderId="45" xfId="0" applyFont="1" applyFill="1" applyBorder="1" applyAlignment="1">
      <alignment horizontal="left" vertical="center"/>
    </xf>
    <xf numFmtId="0" fontId="75" fillId="38" borderId="46" xfId="0" applyFont="1" applyFill="1" applyBorder="1" applyAlignment="1">
      <alignment horizontal="left" vertical="center"/>
    </xf>
    <xf numFmtId="0" fontId="76" fillId="38" borderId="47" xfId="0" applyFont="1" applyFill="1" applyBorder="1" applyAlignment="1">
      <alignment horizontal="left" indent="2"/>
    </xf>
    <xf numFmtId="0" fontId="7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6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0" fontId="79" fillId="4" borderId="48" xfId="0" applyFont="1" applyFill="1" applyBorder="1" applyAlignment="1" applyProtection="1">
      <alignment horizontal="center" vertical="center"/>
      <protection/>
    </xf>
    <xf numFmtId="0" fontId="79" fillId="4" borderId="48" xfId="0" applyFont="1" applyFill="1" applyBorder="1" applyAlignment="1">
      <alignment horizontal="center" vertical="center"/>
    </xf>
    <xf numFmtId="0" fontId="79" fillId="10" borderId="48" xfId="0" applyFont="1" applyFill="1" applyBorder="1" applyAlignment="1">
      <alignment horizontal="center" vertical="center"/>
    </xf>
    <xf numFmtId="0" fontId="79" fillId="16" borderId="48" xfId="0" applyFont="1" applyFill="1" applyBorder="1" applyAlignment="1">
      <alignment horizontal="center" vertical="center"/>
    </xf>
    <xf numFmtId="0" fontId="79" fillId="22" borderId="48" xfId="0" applyFont="1" applyFill="1" applyBorder="1" applyAlignment="1">
      <alignment horizontal="center" vertical="center"/>
    </xf>
    <xf numFmtId="3" fontId="80" fillId="0" borderId="48" xfId="0" applyNumberFormat="1" applyFont="1" applyBorder="1" applyAlignment="1">
      <alignment horizontal="right" vertical="center" indent="1"/>
    </xf>
    <xf numFmtId="4" fontId="80" fillId="0" borderId="48" xfId="0" applyNumberFormat="1" applyFont="1" applyBorder="1" applyAlignment="1">
      <alignment horizontal="right" vertical="center" indent="1"/>
    </xf>
    <xf numFmtId="0" fontId="81" fillId="0" borderId="48" xfId="0" applyFont="1" applyFill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2" fillId="0" borderId="49" xfId="45" applyNumberFormat="1" applyFont="1" applyFill="1" applyBorder="1" applyAlignment="1" applyProtection="1">
      <alignment horizontal="centerContinuous"/>
      <protection/>
    </xf>
    <xf numFmtId="0" fontId="83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2" fillId="0" borderId="49" xfId="45" applyFont="1" applyBorder="1" applyAlignment="1" applyProtection="1">
      <alignment horizontal="centerContinuous" vertical="center" wrapText="1"/>
      <protection/>
    </xf>
    <xf numFmtId="0" fontId="78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49" fontId="24" fillId="35" borderId="51" xfId="77" applyNumberFormat="1" applyFont="1" applyFill="1" applyBorder="1" applyAlignment="1" applyProtection="1">
      <alignment/>
      <protection locked="0"/>
    </xf>
    <xf numFmtId="49" fontId="24" fillId="35" borderId="11" xfId="77" applyNumberFormat="1" applyFont="1" applyFill="1" applyBorder="1" applyAlignment="1" applyProtection="1">
      <alignment/>
      <protection locked="0"/>
    </xf>
    <xf numFmtId="49" fontId="24" fillId="35" borderId="14" xfId="77" applyNumberFormat="1" applyFont="1" applyFill="1" applyBorder="1" applyAlignment="1" applyProtection="1">
      <alignment/>
      <protection locked="0"/>
    </xf>
    <xf numFmtId="1" fontId="27" fillId="35" borderId="22" xfId="41" applyNumberFormat="1" applyFont="1" applyFill="1" applyBorder="1" applyAlignment="1" applyProtection="1">
      <alignment vertical="top" wrapText="1"/>
      <protection locked="0"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11" fillId="35" borderId="32" xfId="41" applyNumberFormat="1" applyFont="1" applyFill="1" applyBorder="1" applyAlignment="1" applyProtection="1">
      <alignment vertical="top"/>
      <protection locked="0"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6" xfId="41" applyNumberFormat="1" applyFont="1" applyFill="1" applyBorder="1" applyAlignment="1" applyProtection="1">
      <alignment vertical="top"/>
      <protection locked="0"/>
    </xf>
    <xf numFmtId="1" fontId="25" fillId="35" borderId="14" xfId="39" applyNumberFormat="1" applyFont="1" applyFill="1" applyBorder="1" applyAlignment="1" applyProtection="1">
      <alignment vertical="center" wrapText="1"/>
      <protection locked="0"/>
    </xf>
    <xf numFmtId="1" fontId="25" fillId="35" borderId="14" xfId="39" applyNumberFormat="1" applyFont="1" applyFill="1" applyBorder="1" applyAlignment="1" applyProtection="1">
      <alignment vertical="center"/>
      <protection locked="0"/>
    </xf>
    <xf numFmtId="1" fontId="25" fillId="35" borderId="14" xfId="39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39" applyNumberFormat="1" applyFont="1" applyFill="1" applyBorder="1" applyAlignment="1" applyProtection="1">
      <alignment horizontal="center" vertical="center"/>
      <protection locked="0"/>
    </xf>
    <xf numFmtId="1" fontId="26" fillId="35" borderId="14" xfId="39" applyNumberFormat="1" applyFont="1" applyFill="1" applyBorder="1" applyAlignment="1" applyProtection="1">
      <alignment vertical="center" wrapText="1"/>
      <protection locked="0"/>
    </xf>
    <xf numFmtId="3" fontId="4" fillId="0" borderId="14" xfId="41" applyNumberFormat="1" applyFont="1" applyBorder="1" applyAlignment="1" applyProtection="1">
      <alignment vertical="top" wrapText="1"/>
      <protection locked="0"/>
    </xf>
    <xf numFmtId="3" fontId="85" fillId="0" borderId="0" xfId="0" applyNumberFormat="1" applyFont="1" applyAlignment="1">
      <alignment vertical="top" wrapText="1"/>
    </xf>
    <xf numFmtId="0" fontId="8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52" xfId="0" applyNumberForma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8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85" fillId="0" borderId="0" xfId="0" applyNumberFormat="1" applyFont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3" fontId="0" fillId="0" borderId="59" xfId="0" applyNumberForma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6" xfId="39" applyFont="1" applyBorder="1" applyAlignment="1" applyProtection="1">
      <alignment horizontal="center" vertical="center" wrapText="1"/>
      <protection/>
    </xf>
    <xf numFmtId="0" fontId="3" fillId="0" borderId="61" xfId="39" applyFont="1" applyBorder="1" applyAlignment="1" applyProtection="1">
      <alignment horizontal="center" vertical="center" wrapText="1"/>
      <protection/>
    </xf>
    <xf numFmtId="0" fontId="3" fillId="0" borderId="62" xfId="39" applyFont="1" applyBorder="1" applyAlignment="1" applyProtection="1">
      <alignment horizontal="center" vertical="center" wrapText="1"/>
      <protection/>
    </xf>
    <xf numFmtId="0" fontId="3" fillId="0" borderId="63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936</v>
      </c>
      <c r="B1" s="2"/>
      <c r="Z1" s="654">
        <v>1</v>
      </c>
      <c r="AA1" s="655">
        <f>IF(ISBLANK(_endDate),"",_endDate)</f>
        <v>45291</v>
      </c>
    </row>
    <row r="2" spans="1:27" ht="15.75">
      <c r="A2" s="645" t="s">
        <v>937</v>
      </c>
      <c r="B2" s="640"/>
      <c r="Z2" s="654">
        <v>2</v>
      </c>
      <c r="AA2" s="655">
        <f>IF(ISBLANK(_pdeReportingDate),"",_pdeReportingDate)</f>
        <v>45343</v>
      </c>
    </row>
    <row r="3" spans="1:27" ht="15.75">
      <c r="A3" s="641" t="s">
        <v>934</v>
      </c>
      <c r="B3" s="642"/>
      <c r="Z3" s="654">
        <v>3</v>
      </c>
      <c r="AA3" s="655" t="str">
        <f>IF(ISBLANK(_authorName),"",_authorName)</f>
        <v>Спас Пещерски</v>
      </c>
    </row>
    <row r="4" spans="1:2" ht="15.75">
      <c r="A4" s="639" t="s">
        <v>961</v>
      </c>
      <c r="B4" s="640"/>
    </row>
    <row r="5" spans="1:2" ht="47.25">
      <c r="A5" s="643" t="s">
        <v>902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56">
        <v>44927</v>
      </c>
    </row>
    <row r="10" spans="1:2" ht="15.75">
      <c r="A10" s="7" t="s">
        <v>2</v>
      </c>
      <c r="B10" s="656">
        <v>45291</v>
      </c>
    </row>
    <row r="11" spans="1:2" ht="15.75">
      <c r="A11" s="7" t="s">
        <v>949</v>
      </c>
      <c r="B11" s="656">
        <v>45343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57" t="s">
        <v>963</v>
      </c>
    </row>
    <row r="15" spans="1:2" ht="15.75">
      <c r="A15" s="10" t="s">
        <v>941</v>
      </c>
      <c r="B15" s="658" t="s">
        <v>947</v>
      </c>
    </row>
    <row r="16" spans="1:2" ht="15.75">
      <c r="A16" s="7" t="s">
        <v>3</v>
      </c>
      <c r="B16" s="657" t="s">
        <v>964</v>
      </c>
    </row>
    <row r="17" spans="1:2" ht="15.75">
      <c r="A17" s="7" t="s">
        <v>894</v>
      </c>
      <c r="B17" s="657" t="s">
        <v>972</v>
      </c>
    </row>
    <row r="18" spans="1:2" ht="15.75">
      <c r="A18" s="7" t="s">
        <v>893</v>
      </c>
      <c r="B18" s="657" t="s">
        <v>965</v>
      </c>
    </row>
    <row r="19" spans="1:2" ht="15.75">
      <c r="A19" s="7" t="s">
        <v>4</v>
      </c>
      <c r="B19" s="657" t="s">
        <v>966</v>
      </c>
    </row>
    <row r="20" spans="1:2" ht="15.75">
      <c r="A20" s="7" t="s">
        <v>5</v>
      </c>
      <c r="B20" s="657" t="s">
        <v>966</v>
      </c>
    </row>
    <row r="21" spans="1:2" ht="15.75">
      <c r="A21" s="10" t="s">
        <v>6</v>
      </c>
      <c r="B21" s="658"/>
    </row>
    <row r="22" spans="1:2" ht="15.75">
      <c r="A22" s="10" t="s">
        <v>891</v>
      </c>
      <c r="B22" s="658"/>
    </row>
    <row r="23" spans="1:2" ht="15.75">
      <c r="A23" s="10" t="s">
        <v>7</v>
      </c>
      <c r="B23" s="659" t="s">
        <v>967</v>
      </c>
    </row>
    <row r="24" spans="1:2" ht="15.75">
      <c r="A24" s="10" t="s">
        <v>892</v>
      </c>
      <c r="B24" s="660" t="s">
        <v>968</v>
      </c>
    </row>
    <row r="25" spans="1:2" ht="15.75">
      <c r="A25" s="7" t="s">
        <v>895</v>
      </c>
      <c r="B25" s="661" t="s">
        <v>969</v>
      </c>
    </row>
    <row r="26" spans="1:2" ht="15.75">
      <c r="A26" s="10" t="s">
        <v>942</v>
      </c>
      <c r="B26" s="658" t="s">
        <v>970</v>
      </c>
    </row>
    <row r="27" spans="1:2" ht="15.75">
      <c r="A27" s="10" t="s">
        <v>943</v>
      </c>
      <c r="B27" s="65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0.10935378767309259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0.03147344977142187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0.010715425956473155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0.007823768521351457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1.0711847879083374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1.419321158921511</v>
      </c>
    </row>
    <row r="11" spans="1:4" ht="63">
      <c r="A11" s="552">
        <v>7</v>
      </c>
      <c r="B11" s="550" t="s">
        <v>872</v>
      </c>
      <c r="C11" s="551" t="s">
        <v>938</v>
      </c>
      <c r="D11" s="601">
        <f>('1-Баланс'!C76+'1-Баланс'!C85+'1-Баланс'!C92)/'1-Баланс'!G79</f>
        <v>1.3950077822140157</v>
      </c>
    </row>
    <row r="12" spans="1:4" ht="47.25">
      <c r="A12" s="552">
        <v>8</v>
      </c>
      <c r="B12" s="550" t="s">
        <v>873</v>
      </c>
      <c r="C12" s="551" t="s">
        <v>939</v>
      </c>
      <c r="D12" s="601">
        <f>('1-Баланс'!C85+'1-Баланс'!C92)/'1-Баланс'!G79</f>
        <v>1.3448149186492784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0.03817635173673882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0.48433441825295065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0.07154547352982599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905</v>
      </c>
      <c r="C18" s="551" t="s">
        <v>878</v>
      </c>
      <c r="D18" s="601">
        <f>'1-Баланс'!G56/('1-Баланс'!G37+'1-Баланс'!G56)</f>
        <v>0.47816778639806706</v>
      </c>
    </row>
    <row r="19" spans="1:4" ht="31.5">
      <c r="A19" s="552">
        <v>13</v>
      </c>
      <c r="B19" s="550" t="s">
        <v>906</v>
      </c>
      <c r="C19" s="551" t="s">
        <v>880</v>
      </c>
      <c r="D19" s="601">
        <f>D4/D5</f>
        <v>2.9372093931934513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0.730140691852305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4967</v>
      </c>
      <c r="E21" s="653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0.09703825264720822</v>
      </c>
    </row>
    <row r="23" spans="1:4" ht="31.5">
      <c r="A23" s="552">
        <v>17</v>
      </c>
      <c r="B23" s="550" t="s">
        <v>952</v>
      </c>
      <c r="C23" s="551" t="s">
        <v>953</v>
      </c>
      <c r="D23" s="607">
        <f>(D21+'2-Отчет за доходите'!C14)/'2-Отчет за доходите'!G31</f>
        <v>0.1974538464328461</v>
      </c>
    </row>
    <row r="24" spans="1:4" ht="31.5">
      <c r="A24" s="552">
        <v>18</v>
      </c>
      <c r="B24" s="550" t="s">
        <v>954</v>
      </c>
      <c r="C24" s="551" t="s">
        <v>955</v>
      </c>
      <c r="D24" s="607">
        <f>('1-Баланс'!G56+'1-Баланс'!G79)/(D21+'2-Отчет за доходите'!C14)</f>
        <v>27.616458486407055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2"/>
      <c r="F2" s="483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3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3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2052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3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3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365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3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3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3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3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3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2421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3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25308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3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3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3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173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3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3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3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173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3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3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3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3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871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3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3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3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776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3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95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3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3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3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3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3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3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30322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3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31193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3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3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3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3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3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3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3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3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59095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3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2515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3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3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3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3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3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3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2515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3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3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4002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3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3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1081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3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3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3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3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109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3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5192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3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57902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3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3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3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57902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3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3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77258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3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135160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3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3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3949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3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3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3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3949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3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3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146816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3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205911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3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3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3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3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3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3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3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3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3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1415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3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3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3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3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3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1776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3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40166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3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40166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3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3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3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1611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3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3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41777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3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51186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3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4381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3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3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26510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3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3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3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3860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3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1768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3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32138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3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12666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3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3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2099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3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3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46903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3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3964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3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11970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3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41434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3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3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22228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3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1583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3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17319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3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297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3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3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3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46073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3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3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103441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3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3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3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3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103441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3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205911</v>
      </c>
    </row>
    <row r="126" spans="3:6" s="479" customFormat="1" ht="15.75">
      <c r="C126" s="542"/>
      <c r="F126" s="483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3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43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3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3546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3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477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3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3735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3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516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3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0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3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3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7952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3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3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3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16269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3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3215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3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5128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3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3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0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3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8343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3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24612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3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2959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3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3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3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24612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3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1752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3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128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3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128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3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3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3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1624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3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13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3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1611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3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26364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3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3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3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3075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3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11657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3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14732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3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3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3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3300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3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3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9393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3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3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146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3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12839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3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27571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3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3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1207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3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3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26364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3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3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3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3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3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26364</v>
      </c>
    </row>
    <row r="180" spans="3:6" s="479" customFormat="1" ht="15.75">
      <c r="C180" s="542"/>
      <c r="F180" s="483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3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19997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3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-8610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3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3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-4192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3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-504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3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-475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3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3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3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3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8937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3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15153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3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0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3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3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3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3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3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-2932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3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82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3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3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3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-1942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3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-4792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3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3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3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0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3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-6465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3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3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-1849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3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3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-2059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3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-10373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3">
        <f t="shared" si="20"/>
        <v>45291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-12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3">
        <f t="shared" si="20"/>
        <v>45291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3961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3">
        <f t="shared" si="20"/>
        <v>45291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3949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3">
        <f t="shared" si="20"/>
        <v>45291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3949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3">
        <f t="shared" si="20"/>
        <v>45291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.75">
      <c r="C217" s="542"/>
      <c r="F217" s="483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3">
        <f aca="true" t="shared" si="23" ref="C218:C281">endDate</f>
        <v>45291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3">
        <f t="shared" si="23"/>
        <v>45291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3">
        <f t="shared" si="23"/>
        <v>45291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3">
        <f t="shared" si="23"/>
        <v>45291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3">
        <f t="shared" si="23"/>
        <v>45291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3">
        <f t="shared" si="23"/>
        <v>45291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3">
        <f t="shared" si="23"/>
        <v>45291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3">
        <f t="shared" si="23"/>
        <v>45291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3">
        <f t="shared" si="23"/>
        <v>45291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3">
        <f t="shared" si="23"/>
        <v>45291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3">
        <f t="shared" si="23"/>
        <v>45291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3">
        <f t="shared" si="23"/>
        <v>45291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3">
        <f t="shared" si="23"/>
        <v>45291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3">
        <f t="shared" si="23"/>
        <v>45291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3">
        <f t="shared" si="23"/>
        <v>45291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3">
        <f t="shared" si="23"/>
        <v>45291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3">
        <f t="shared" si="23"/>
        <v>45291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3">
        <f t="shared" si="23"/>
        <v>45291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3">
        <f t="shared" si="23"/>
        <v>45291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3">
        <f t="shared" si="23"/>
        <v>45291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3">
        <f t="shared" si="23"/>
        <v>45291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3">
        <f t="shared" si="23"/>
        <v>45291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3">
        <f t="shared" si="23"/>
        <v>45291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3">
        <f t="shared" si="23"/>
        <v>45291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3">
        <f t="shared" si="23"/>
        <v>45291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3">
        <f t="shared" si="23"/>
        <v>45291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3">
        <f t="shared" si="23"/>
        <v>45291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3">
        <f t="shared" si="23"/>
        <v>45291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3">
        <f t="shared" si="23"/>
        <v>45291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3">
        <f t="shared" si="23"/>
        <v>45291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3">
        <f t="shared" si="23"/>
        <v>45291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3">
        <f t="shared" si="23"/>
        <v>45291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3">
        <f t="shared" si="23"/>
        <v>45291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3">
        <f t="shared" si="23"/>
        <v>45291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3">
        <f t="shared" si="23"/>
        <v>45291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3">
        <f t="shared" si="23"/>
        <v>45291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3">
        <f t="shared" si="23"/>
        <v>45291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3">
        <f t="shared" si="23"/>
        <v>45291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3">
        <f t="shared" si="23"/>
        <v>45291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3">
        <f t="shared" si="23"/>
        <v>45291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3">
        <f t="shared" si="23"/>
        <v>45291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3">
        <f t="shared" si="23"/>
        <v>45291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3">
        <f t="shared" si="23"/>
        <v>45291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3">
        <f t="shared" si="23"/>
        <v>45291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3">
        <f t="shared" si="23"/>
        <v>45291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527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3">
        <f t="shared" si="23"/>
        <v>45291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3">
        <f t="shared" si="23"/>
        <v>45291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3">
        <f t="shared" si="23"/>
        <v>45291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3">
        <f t="shared" si="23"/>
        <v>45291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527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3">
        <f t="shared" si="23"/>
        <v>45291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3">
        <f t="shared" si="23"/>
        <v>45291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3">
        <f t="shared" si="23"/>
        <v>45291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3">
        <f t="shared" si="23"/>
        <v>45291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3">
        <f t="shared" si="23"/>
        <v>45291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3">
        <f t="shared" si="23"/>
        <v>45291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3">
        <f t="shared" si="23"/>
        <v>45291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3">
        <f t="shared" si="23"/>
        <v>45291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3">
        <f t="shared" si="23"/>
        <v>45291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846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3">
        <f t="shared" si="23"/>
        <v>45291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846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3">
        <f t="shared" si="23"/>
        <v>45291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3">
        <f t="shared" si="23"/>
        <v>45291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3">
        <f t="shared" si="23"/>
        <v>45291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41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3">
        <f t="shared" si="23"/>
        <v>45291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1414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3">
        <f t="shared" si="23"/>
        <v>45291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3">
        <f aca="true" t="shared" si="26" ref="C282:C345">endDate</f>
        <v>45291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3">
        <f t="shared" si="26"/>
        <v>45291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1414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3">
        <f t="shared" si="26"/>
        <v>45291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3">
        <f t="shared" si="26"/>
        <v>45291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3">
        <f t="shared" si="26"/>
        <v>45291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3">
        <f t="shared" si="26"/>
        <v>45291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3">
        <f t="shared" si="26"/>
        <v>45291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3">
        <f t="shared" si="26"/>
        <v>45291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3">
        <f t="shared" si="26"/>
        <v>45291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3">
        <f t="shared" si="26"/>
        <v>45291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3">
        <f t="shared" si="26"/>
        <v>45291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3">
        <f t="shared" si="26"/>
        <v>45291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3">
        <f t="shared" si="26"/>
        <v>45291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3">
        <f t="shared" si="26"/>
        <v>45291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3">
        <f t="shared" si="26"/>
        <v>45291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3">
        <f t="shared" si="26"/>
        <v>45291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3">
        <f t="shared" si="26"/>
        <v>45291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3">
        <f t="shared" si="26"/>
        <v>45291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3">
        <f t="shared" si="26"/>
        <v>45291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3">
        <f t="shared" si="26"/>
        <v>45291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3">
        <f t="shared" si="26"/>
        <v>45291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3">
        <f t="shared" si="26"/>
        <v>45291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3">
        <f t="shared" si="26"/>
        <v>45291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3">
        <f t="shared" si="26"/>
        <v>45291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3">
        <f t="shared" si="26"/>
        <v>45291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3">
        <f t="shared" si="26"/>
        <v>45291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3">
        <f t="shared" si="26"/>
        <v>45291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3">
        <f t="shared" si="26"/>
        <v>45291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3">
        <f t="shared" si="26"/>
        <v>45291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3">
        <f t="shared" si="26"/>
        <v>45291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3">
        <f t="shared" si="26"/>
        <v>45291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3">
        <f t="shared" si="26"/>
        <v>45291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3">
        <f t="shared" si="26"/>
        <v>45291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3">
        <f t="shared" si="26"/>
        <v>45291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3">
        <f t="shared" si="26"/>
        <v>45291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3">
        <f t="shared" si="26"/>
        <v>45291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3">
        <f t="shared" si="26"/>
        <v>45291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3">
        <f t="shared" si="26"/>
        <v>45291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3">
        <f t="shared" si="26"/>
        <v>45291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3">
        <f t="shared" si="26"/>
        <v>45291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3">
        <f t="shared" si="26"/>
        <v>45291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3">
        <f t="shared" si="26"/>
        <v>45291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3">
        <f t="shared" si="26"/>
        <v>45291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3">
        <f t="shared" si="26"/>
        <v>45291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3">
        <f t="shared" si="26"/>
        <v>45291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3">
        <f t="shared" si="26"/>
        <v>45291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3">
        <f t="shared" si="26"/>
        <v>45291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3">
        <f t="shared" si="26"/>
        <v>45291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3">
        <f t="shared" si="26"/>
        <v>45291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3">
        <f t="shared" si="26"/>
        <v>45291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3">
        <f t="shared" si="26"/>
        <v>45291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3">
        <f t="shared" si="26"/>
        <v>45291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3">
        <f t="shared" si="26"/>
        <v>45291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3">
        <f t="shared" si="26"/>
        <v>45291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3">
        <f t="shared" si="26"/>
        <v>45291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3">
        <f t="shared" si="26"/>
        <v>45291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3">
        <f t="shared" si="26"/>
        <v>45291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3">
        <f t="shared" si="26"/>
        <v>45291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3">
        <f t="shared" si="26"/>
        <v>45291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3">
        <f t="shared" si="26"/>
        <v>45291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3">
        <f t="shared" si="26"/>
        <v>45291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3">
        <f t="shared" si="26"/>
        <v>45291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3">
        <f t="shared" si="26"/>
        <v>45291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3">
        <f t="shared" si="26"/>
        <v>45291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3">
        <f aca="true" t="shared" si="29" ref="C346:C409">endDate</f>
        <v>45291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3">
        <f t="shared" si="29"/>
        <v>45291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3">
        <f t="shared" si="29"/>
        <v>45291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3">
        <f t="shared" si="29"/>
        <v>45291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3">
        <f t="shared" si="29"/>
        <v>45291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39705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3">
        <f t="shared" si="29"/>
        <v>45291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462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3">
        <f t="shared" si="29"/>
        <v>45291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462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3">
        <f t="shared" si="29"/>
        <v>45291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3">
        <f t="shared" si="29"/>
        <v>45291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40167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3">
        <f t="shared" si="29"/>
        <v>45291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1611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3">
        <f t="shared" si="29"/>
        <v>45291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3">
        <f t="shared" si="29"/>
        <v>45291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3">
        <f t="shared" si="29"/>
        <v>45291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3">
        <f t="shared" si="29"/>
        <v>45291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3">
        <f t="shared" si="29"/>
        <v>45291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3">
        <f t="shared" si="29"/>
        <v>45291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3">
        <f t="shared" si="29"/>
        <v>45291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3">
        <f t="shared" si="29"/>
        <v>45291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3">
        <f t="shared" si="29"/>
        <v>45291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3">
        <f t="shared" si="29"/>
        <v>45291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3">
        <f t="shared" si="29"/>
        <v>45291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3">
        <f t="shared" si="29"/>
        <v>45291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0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3">
        <f t="shared" si="29"/>
        <v>45291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41778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3">
        <f t="shared" si="29"/>
        <v>45291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3">
        <f t="shared" si="29"/>
        <v>45291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3">
        <f t="shared" si="29"/>
        <v>45291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41778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3">
        <f t="shared" si="29"/>
        <v>45291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3">
        <f t="shared" si="29"/>
        <v>45291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3">
        <f t="shared" si="29"/>
        <v>45291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3">
        <f t="shared" si="29"/>
        <v>45291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3">
        <f t="shared" si="29"/>
        <v>45291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3">
        <f t="shared" si="29"/>
        <v>45291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3">
        <f t="shared" si="29"/>
        <v>45291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3">
        <f t="shared" si="29"/>
        <v>45291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3">
        <f t="shared" si="29"/>
        <v>45291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3">
        <f t="shared" si="29"/>
        <v>45291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3">
        <f t="shared" si="29"/>
        <v>45291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3">
        <f t="shared" si="29"/>
        <v>45291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3">
        <f t="shared" si="29"/>
        <v>45291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3">
        <f t="shared" si="29"/>
        <v>45291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3">
        <f t="shared" si="29"/>
        <v>45291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3">
        <f t="shared" si="29"/>
        <v>45291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3">
        <f t="shared" si="29"/>
        <v>45291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3">
        <f t="shared" si="29"/>
        <v>45291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3">
        <f t="shared" si="29"/>
        <v>45291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3">
        <f t="shared" si="29"/>
        <v>45291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3">
        <f t="shared" si="29"/>
        <v>45291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3">
        <f t="shared" si="29"/>
        <v>45291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3">
        <f t="shared" si="29"/>
        <v>45291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3">
        <f t="shared" si="29"/>
        <v>45291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3">
        <f t="shared" si="29"/>
        <v>45291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3">
        <f t="shared" si="29"/>
        <v>45291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3">
        <f t="shared" si="29"/>
        <v>45291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3">
        <f t="shared" si="29"/>
        <v>45291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3">
        <f t="shared" si="29"/>
        <v>45291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3">
        <f t="shared" si="29"/>
        <v>45291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3">
        <f t="shared" si="29"/>
        <v>45291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3">
        <f t="shared" si="29"/>
        <v>45291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3">
        <f t="shared" si="29"/>
        <v>45291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3">
        <f t="shared" si="29"/>
        <v>45291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3">
        <f t="shared" si="29"/>
        <v>45291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3">
        <f t="shared" si="29"/>
        <v>45291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3">
        <f t="shared" si="29"/>
        <v>45291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3">
        <f t="shared" si="29"/>
        <v>45291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3">
        <f aca="true" t="shared" si="32" ref="C410:C459">endDate</f>
        <v>45291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3">
        <f t="shared" si="32"/>
        <v>45291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3">
        <f t="shared" si="32"/>
        <v>45291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3">
        <f t="shared" si="32"/>
        <v>45291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3">
        <f t="shared" si="32"/>
        <v>45291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3">
        <f t="shared" si="32"/>
        <v>45291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3">
        <f t="shared" si="32"/>
        <v>45291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48226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3">
        <f t="shared" si="32"/>
        <v>45291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462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3">
        <f t="shared" si="32"/>
        <v>45291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462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3">
        <f t="shared" si="32"/>
        <v>45291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3">
        <f t="shared" si="32"/>
        <v>45291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48688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3">
        <f t="shared" si="32"/>
        <v>45291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1611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3">
        <f t="shared" si="32"/>
        <v>45291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3">
        <f t="shared" si="32"/>
        <v>45291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3">
        <f t="shared" si="32"/>
        <v>45291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3">
        <f t="shared" si="32"/>
        <v>45291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3">
        <f t="shared" si="32"/>
        <v>45291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3">
        <f t="shared" si="32"/>
        <v>45291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3">
        <f t="shared" si="32"/>
        <v>45291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3">
        <f t="shared" si="32"/>
        <v>45291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846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3">
        <f t="shared" si="32"/>
        <v>45291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846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3">
        <f t="shared" si="32"/>
        <v>45291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3">
        <f t="shared" si="32"/>
        <v>45291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3">
        <f t="shared" si="32"/>
        <v>45291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41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3">
        <f t="shared" si="32"/>
        <v>45291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51186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3">
        <f t="shared" si="32"/>
        <v>45291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3">
        <f t="shared" si="32"/>
        <v>45291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3">
        <f t="shared" si="32"/>
        <v>45291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51186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3">
        <f t="shared" si="32"/>
        <v>45291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4130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3">
        <f t="shared" si="32"/>
        <v>45291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3">
        <f t="shared" si="32"/>
        <v>45291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3">
        <f t="shared" si="32"/>
        <v>45291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3">
        <f t="shared" si="32"/>
        <v>45291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4130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3">
        <f t="shared" si="32"/>
        <v>45291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13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3">
        <f t="shared" si="32"/>
        <v>45291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3">
        <f t="shared" si="32"/>
        <v>45291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3">
        <f t="shared" si="32"/>
        <v>45291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3">
        <f t="shared" si="32"/>
        <v>45291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3">
        <f t="shared" si="32"/>
        <v>45291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3">
        <f t="shared" si="32"/>
        <v>45291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3">
        <f t="shared" si="32"/>
        <v>45291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3">
        <f t="shared" si="32"/>
        <v>45291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3">
        <f t="shared" si="32"/>
        <v>45291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3">
        <f t="shared" si="32"/>
        <v>45291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3">
        <f t="shared" si="32"/>
        <v>45291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3">
        <f t="shared" si="32"/>
        <v>45291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238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3">
        <f t="shared" si="32"/>
        <v>45291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4381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3">
        <f t="shared" si="32"/>
        <v>45291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3">
        <f t="shared" si="32"/>
        <v>45291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3">
        <f t="shared" si="32"/>
        <v>45291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4381</v>
      </c>
    </row>
    <row r="460" spans="3:6" s="479" customFormat="1" ht="15.75">
      <c r="C460" s="542"/>
      <c r="F460" s="483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3">
        <f aca="true" t="shared" si="35" ref="C461:C524">endDate</f>
        <v>45291</v>
      </c>
      <c r="D461" s="99" t="s">
        <v>523</v>
      </c>
      <c r="E461" s="478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3">
        <f t="shared" si="35"/>
        <v>45291</v>
      </c>
      <c r="D462" s="99" t="s">
        <v>526</v>
      </c>
      <c r="E462" s="478">
        <v>1</v>
      </c>
      <c r="F462" s="99" t="s">
        <v>525</v>
      </c>
      <c r="H462" s="99">
        <f>'Справка 6'!D12</f>
        <v>1547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3">
        <f t="shared" si="35"/>
        <v>45291</v>
      </c>
      <c r="D463" s="99" t="s">
        <v>529</v>
      </c>
      <c r="E463" s="478">
        <v>1</v>
      </c>
      <c r="F463" s="99" t="s">
        <v>528</v>
      </c>
      <c r="H463" s="99">
        <f>'Справка 6'!D13</f>
        <v>653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3">
        <f t="shared" si="35"/>
        <v>45291</v>
      </c>
      <c r="D464" s="99" t="s">
        <v>532</v>
      </c>
      <c r="E464" s="478">
        <v>1</v>
      </c>
      <c r="F464" s="99" t="s">
        <v>531</v>
      </c>
      <c r="H464" s="99">
        <f>'Справка 6'!D14</f>
        <v>759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3">
        <f t="shared" si="35"/>
        <v>45291</v>
      </c>
      <c r="D465" s="99" t="s">
        <v>535</v>
      </c>
      <c r="E465" s="478">
        <v>1</v>
      </c>
      <c r="F465" s="99" t="s">
        <v>534</v>
      </c>
      <c r="H465" s="99">
        <f>'Справка 6'!D15</f>
        <v>54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3">
        <f t="shared" si="35"/>
        <v>45291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3">
        <f t="shared" si="35"/>
        <v>45291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3">
        <f t="shared" si="35"/>
        <v>45291</v>
      </c>
      <c r="D468" s="99" t="s">
        <v>543</v>
      </c>
      <c r="E468" s="478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3">
        <f t="shared" si="35"/>
        <v>45291</v>
      </c>
      <c r="D469" s="99" t="s">
        <v>545</v>
      </c>
      <c r="E469" s="478">
        <v>1</v>
      </c>
      <c r="F469" s="99" t="s">
        <v>804</v>
      </c>
      <c r="H469" s="99">
        <f>'Справка 6'!D19</f>
        <v>3013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3">
        <f t="shared" si="35"/>
        <v>45291</v>
      </c>
      <c r="D470" s="99" t="s">
        <v>547</v>
      </c>
      <c r="E470" s="478">
        <v>1</v>
      </c>
      <c r="F470" s="99" t="s">
        <v>546</v>
      </c>
      <c r="H470" s="99">
        <f>'Справка 6'!D20</f>
        <v>23550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3">
        <f t="shared" si="35"/>
        <v>45291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3">
        <f t="shared" si="35"/>
        <v>45291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3">
        <f t="shared" si="35"/>
        <v>45291</v>
      </c>
      <c r="D473" s="99" t="s">
        <v>555</v>
      </c>
      <c r="E473" s="478">
        <v>1</v>
      </c>
      <c r="F473" s="99" t="s">
        <v>554</v>
      </c>
      <c r="H473" s="99">
        <f>'Справка 6'!D24</f>
        <v>449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3">
        <f t="shared" si="35"/>
        <v>45291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3">
        <f t="shared" si="35"/>
        <v>45291</v>
      </c>
      <c r="D475" s="99" t="s">
        <v>558</v>
      </c>
      <c r="E475" s="478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3">
        <f t="shared" si="35"/>
        <v>45291</v>
      </c>
      <c r="D476" s="99" t="s">
        <v>560</v>
      </c>
      <c r="E476" s="478">
        <v>1</v>
      </c>
      <c r="F476" s="99" t="s">
        <v>838</v>
      </c>
      <c r="H476" s="99">
        <f>'Справка 6'!D27</f>
        <v>457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3">
        <f t="shared" si="35"/>
        <v>45291</v>
      </c>
      <c r="D477" s="99" t="s">
        <v>562</v>
      </c>
      <c r="E477" s="478">
        <v>1</v>
      </c>
      <c r="F477" s="99" t="s">
        <v>561</v>
      </c>
      <c r="H477" s="99">
        <f>'Справка 6'!D29</f>
        <v>956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3">
        <f t="shared" si="35"/>
        <v>45291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3">
        <f t="shared" si="35"/>
        <v>45291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3">
        <f t="shared" si="35"/>
        <v>45291</v>
      </c>
      <c r="D480" s="99" t="s">
        <v>565</v>
      </c>
      <c r="E480" s="478">
        <v>1</v>
      </c>
      <c r="F480" s="99" t="s">
        <v>113</v>
      </c>
      <c r="H480" s="99">
        <f>'Справка 6'!D32</f>
        <v>861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3">
        <f t="shared" si="35"/>
        <v>45291</v>
      </c>
      <c r="D481" s="99" t="s">
        <v>566</v>
      </c>
      <c r="E481" s="478">
        <v>1</v>
      </c>
      <c r="F481" s="99" t="s">
        <v>115</v>
      </c>
      <c r="H481" s="99">
        <f>'Справка 6'!D33</f>
        <v>95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3">
        <f t="shared" si="35"/>
        <v>45291</v>
      </c>
      <c r="D482" s="99" t="s">
        <v>568</v>
      </c>
      <c r="E482" s="478">
        <v>1</v>
      </c>
      <c r="F482" s="99" t="s">
        <v>567</v>
      </c>
      <c r="H482" s="99">
        <f>'Справка 6'!D34</f>
        <v>5380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3">
        <f t="shared" si="35"/>
        <v>45291</v>
      </c>
      <c r="D483" s="99" t="s">
        <v>569</v>
      </c>
      <c r="E483" s="478">
        <v>1</v>
      </c>
      <c r="F483" s="99" t="s">
        <v>121</v>
      </c>
      <c r="H483" s="99">
        <f>'Справка 6'!D35</f>
        <v>5380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3">
        <f t="shared" si="35"/>
        <v>45291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3">
        <f t="shared" si="35"/>
        <v>45291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3">
        <f t="shared" si="35"/>
        <v>45291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3">
        <f t="shared" si="35"/>
        <v>45291</v>
      </c>
      <c r="D487" s="99" t="s">
        <v>576</v>
      </c>
      <c r="E487" s="478">
        <v>1</v>
      </c>
      <c r="F487" s="99" t="s">
        <v>542</v>
      </c>
      <c r="H487" s="99">
        <f>'Справка 6'!D39</f>
        <v>5962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3">
        <f t="shared" si="35"/>
        <v>45291</v>
      </c>
      <c r="D488" s="99" t="s">
        <v>578</v>
      </c>
      <c r="E488" s="478">
        <v>1</v>
      </c>
      <c r="F488" s="99" t="s">
        <v>803</v>
      </c>
      <c r="H488" s="99">
        <f>'Справка 6'!D40</f>
        <v>12298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3">
        <f t="shared" si="35"/>
        <v>45291</v>
      </c>
      <c r="D489" s="99" t="s">
        <v>581</v>
      </c>
      <c r="E489" s="478">
        <v>1</v>
      </c>
      <c r="F489" s="99" t="s">
        <v>580</v>
      </c>
      <c r="H489" s="99">
        <f>'Справка 6'!D41</f>
        <v>478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3">
        <f t="shared" si="35"/>
        <v>45291</v>
      </c>
      <c r="D490" s="99" t="s">
        <v>583</v>
      </c>
      <c r="E490" s="478">
        <v>1</v>
      </c>
      <c r="F490" s="99" t="s">
        <v>582</v>
      </c>
      <c r="H490" s="99">
        <f>'Справка 6'!D42</f>
        <v>39796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3">
        <f t="shared" si="35"/>
        <v>45291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3">
        <f t="shared" si="35"/>
        <v>45291</v>
      </c>
      <c r="D492" s="99" t="s">
        <v>526</v>
      </c>
      <c r="E492" s="478">
        <v>2</v>
      </c>
      <c r="F492" s="99" t="s">
        <v>525</v>
      </c>
      <c r="H492" s="99">
        <f>'Справка 6'!E12</f>
        <v>1212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3">
        <f t="shared" si="35"/>
        <v>45291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3">
        <f t="shared" si="35"/>
        <v>45291</v>
      </c>
      <c r="D494" s="99" t="s">
        <v>532</v>
      </c>
      <c r="E494" s="478">
        <v>2</v>
      </c>
      <c r="F494" s="99" t="s">
        <v>531</v>
      </c>
      <c r="H494" s="99">
        <f>'Справка 6'!E14</f>
        <v>190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3">
        <f t="shared" si="35"/>
        <v>45291</v>
      </c>
      <c r="D495" s="99" t="s">
        <v>535</v>
      </c>
      <c r="E495" s="478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3">
        <f t="shared" si="35"/>
        <v>45291</v>
      </c>
      <c r="D496" s="99" t="s">
        <v>537</v>
      </c>
      <c r="E496" s="478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3">
        <f t="shared" si="35"/>
        <v>45291</v>
      </c>
      <c r="D497" s="99" t="s">
        <v>540</v>
      </c>
      <c r="E497" s="478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3">
        <f t="shared" si="35"/>
        <v>45291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3">
        <f t="shared" si="35"/>
        <v>45291</v>
      </c>
      <c r="D499" s="99" t="s">
        <v>545</v>
      </c>
      <c r="E499" s="478">
        <v>2</v>
      </c>
      <c r="F499" s="99" t="s">
        <v>804</v>
      </c>
      <c r="H499" s="99">
        <f>'Справка 6'!E19</f>
        <v>1402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3">
        <f t="shared" si="35"/>
        <v>45291</v>
      </c>
      <c r="D500" s="99" t="s">
        <v>547</v>
      </c>
      <c r="E500" s="478">
        <v>2</v>
      </c>
      <c r="F500" s="99" t="s">
        <v>546</v>
      </c>
      <c r="H500" s="99">
        <f>'Справка 6'!E20</f>
        <v>1731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3">
        <f t="shared" si="35"/>
        <v>45291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3">
        <f t="shared" si="35"/>
        <v>45291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3">
        <f t="shared" si="35"/>
        <v>45291</v>
      </c>
      <c r="D503" s="99" t="s">
        <v>555</v>
      </c>
      <c r="E503" s="478">
        <v>2</v>
      </c>
      <c r="F503" s="99" t="s">
        <v>554</v>
      </c>
      <c r="H503" s="99">
        <f>'Справка 6'!E24</f>
        <v>319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3">
        <f t="shared" si="35"/>
        <v>45291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3">
        <f t="shared" si="35"/>
        <v>45291</v>
      </c>
      <c r="D505" s="99" t="s">
        <v>558</v>
      </c>
      <c r="E505" s="478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3">
        <f t="shared" si="35"/>
        <v>45291</v>
      </c>
      <c r="D506" s="99" t="s">
        <v>560</v>
      </c>
      <c r="E506" s="478">
        <v>2</v>
      </c>
      <c r="F506" s="99" t="s">
        <v>838</v>
      </c>
      <c r="H506" s="99">
        <f>'Справка 6'!E27</f>
        <v>319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3">
        <f t="shared" si="35"/>
        <v>45291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3">
        <f t="shared" si="35"/>
        <v>45291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3">
        <f t="shared" si="35"/>
        <v>45291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3">
        <f t="shared" si="35"/>
        <v>45291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3">
        <f t="shared" si="35"/>
        <v>45291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3">
        <f t="shared" si="35"/>
        <v>45291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3">
        <f t="shared" si="35"/>
        <v>45291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3">
        <f t="shared" si="35"/>
        <v>45291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3">
        <f t="shared" si="35"/>
        <v>45291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3">
        <f t="shared" si="35"/>
        <v>45291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3">
        <f t="shared" si="35"/>
        <v>45291</v>
      </c>
      <c r="D517" s="99" t="s">
        <v>576</v>
      </c>
      <c r="E517" s="478">
        <v>2</v>
      </c>
      <c r="F517" s="99" t="s">
        <v>542</v>
      </c>
      <c r="H517" s="99">
        <f>'Справка 6'!E39</f>
        <v>25301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3">
        <f t="shared" si="35"/>
        <v>45291</v>
      </c>
      <c r="D518" s="99" t="s">
        <v>578</v>
      </c>
      <c r="E518" s="478">
        <v>2</v>
      </c>
      <c r="F518" s="99" t="s">
        <v>803</v>
      </c>
      <c r="H518" s="99">
        <f>'Справка 6'!E40</f>
        <v>25301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3">
        <f t="shared" si="35"/>
        <v>45291</v>
      </c>
      <c r="D519" s="99" t="s">
        <v>581</v>
      </c>
      <c r="E519" s="478">
        <v>2</v>
      </c>
      <c r="F519" s="99" t="s">
        <v>580</v>
      </c>
      <c r="H519" s="99">
        <f>'Справка 6'!E41</f>
        <v>3030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3">
        <f t="shared" si="35"/>
        <v>45291</v>
      </c>
      <c r="D520" s="99" t="s">
        <v>583</v>
      </c>
      <c r="E520" s="478">
        <v>2</v>
      </c>
      <c r="F520" s="99" t="s">
        <v>582</v>
      </c>
      <c r="H520" s="99">
        <f>'Справка 6'!E42</f>
        <v>31783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3">
        <f t="shared" si="35"/>
        <v>45291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3">
        <f t="shared" si="35"/>
        <v>45291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3">
        <f t="shared" si="35"/>
        <v>45291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3">
        <f t="shared" si="35"/>
        <v>45291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3">
        <f aca="true" t="shared" si="38" ref="C525:C588">endDate</f>
        <v>45291</v>
      </c>
      <c r="D525" s="99" t="s">
        <v>535</v>
      </c>
      <c r="E525" s="478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3">
        <f t="shared" si="38"/>
        <v>45291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3">
        <f t="shared" si="38"/>
        <v>45291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3">
        <f t="shared" si="38"/>
        <v>45291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3">
        <f t="shared" si="38"/>
        <v>45291</v>
      </c>
      <c r="D529" s="99" t="s">
        <v>545</v>
      </c>
      <c r="E529" s="478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3">
        <f t="shared" si="38"/>
        <v>45291</v>
      </c>
      <c r="D530" s="99" t="s">
        <v>547</v>
      </c>
      <c r="E530" s="478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3">
        <f t="shared" si="38"/>
        <v>45291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3">
        <f t="shared" si="38"/>
        <v>45291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3">
        <f t="shared" si="38"/>
        <v>45291</v>
      </c>
      <c r="D533" s="99" t="s">
        <v>555</v>
      </c>
      <c r="E533" s="478">
        <v>3</v>
      </c>
      <c r="F533" s="99" t="s">
        <v>554</v>
      </c>
      <c r="H533" s="99">
        <f>'Справка 6'!F24</f>
        <v>6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3">
        <f t="shared" si="38"/>
        <v>45291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3">
        <f t="shared" si="38"/>
        <v>45291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3">
        <f t="shared" si="38"/>
        <v>45291</v>
      </c>
      <c r="D536" s="99" t="s">
        <v>560</v>
      </c>
      <c r="E536" s="478">
        <v>3</v>
      </c>
      <c r="F536" s="99" t="s">
        <v>838</v>
      </c>
      <c r="H536" s="99">
        <f>'Справка 6'!F27</f>
        <v>6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3">
        <f t="shared" si="38"/>
        <v>45291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3">
        <f t="shared" si="38"/>
        <v>45291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3">
        <f t="shared" si="38"/>
        <v>45291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3">
        <f t="shared" si="38"/>
        <v>45291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3">
        <f t="shared" si="38"/>
        <v>45291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3">
        <f t="shared" si="38"/>
        <v>45291</v>
      </c>
      <c r="D542" s="99" t="s">
        <v>568</v>
      </c>
      <c r="E542" s="478">
        <v>3</v>
      </c>
      <c r="F542" s="99" t="s">
        <v>567</v>
      </c>
      <c r="H542" s="99">
        <f>'Справка 6'!F34</f>
        <v>5380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3">
        <f t="shared" si="38"/>
        <v>45291</v>
      </c>
      <c r="D543" s="99" t="s">
        <v>569</v>
      </c>
      <c r="E543" s="478">
        <v>3</v>
      </c>
      <c r="F543" s="99" t="s">
        <v>121</v>
      </c>
      <c r="H543" s="99">
        <f>'Справка 6'!F35</f>
        <v>5380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3">
        <f t="shared" si="38"/>
        <v>45291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3">
        <f t="shared" si="38"/>
        <v>45291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3">
        <f t="shared" si="38"/>
        <v>45291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3">
        <f t="shared" si="38"/>
        <v>45291</v>
      </c>
      <c r="D547" s="99" t="s">
        <v>576</v>
      </c>
      <c r="E547" s="478">
        <v>3</v>
      </c>
      <c r="F547" s="99" t="s">
        <v>542</v>
      </c>
      <c r="H547" s="99">
        <f>'Справка 6'!F39</f>
        <v>941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3">
        <f t="shared" si="38"/>
        <v>45291</v>
      </c>
      <c r="D548" s="99" t="s">
        <v>578</v>
      </c>
      <c r="E548" s="478">
        <v>3</v>
      </c>
      <c r="F548" s="99" t="s">
        <v>803</v>
      </c>
      <c r="H548" s="99">
        <f>'Справка 6'!F40</f>
        <v>6321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3">
        <f t="shared" si="38"/>
        <v>45291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3">
        <f t="shared" si="38"/>
        <v>45291</v>
      </c>
      <c r="D550" s="99" t="s">
        <v>583</v>
      </c>
      <c r="E550" s="478">
        <v>3</v>
      </c>
      <c r="F550" s="99" t="s">
        <v>582</v>
      </c>
      <c r="H550" s="99">
        <f>'Справка 6'!F42</f>
        <v>6327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3">
        <f t="shared" si="38"/>
        <v>45291</v>
      </c>
      <c r="D551" s="99" t="s">
        <v>523</v>
      </c>
      <c r="E551" s="478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3">
        <f t="shared" si="38"/>
        <v>45291</v>
      </c>
      <c r="D552" s="99" t="s">
        <v>526</v>
      </c>
      <c r="E552" s="478">
        <v>4</v>
      </c>
      <c r="F552" s="99" t="s">
        <v>525</v>
      </c>
      <c r="H552" s="99">
        <f>'Справка 6'!G12</f>
        <v>2759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3">
        <f t="shared" si="38"/>
        <v>45291</v>
      </c>
      <c r="D553" s="99" t="s">
        <v>529</v>
      </c>
      <c r="E553" s="478">
        <v>4</v>
      </c>
      <c r="F553" s="99" t="s">
        <v>528</v>
      </c>
      <c r="H553" s="99">
        <f>'Справка 6'!G13</f>
        <v>653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3">
        <f t="shared" si="38"/>
        <v>45291</v>
      </c>
      <c r="D554" s="99" t="s">
        <v>532</v>
      </c>
      <c r="E554" s="478">
        <v>4</v>
      </c>
      <c r="F554" s="99" t="s">
        <v>531</v>
      </c>
      <c r="H554" s="99">
        <f>'Справка 6'!G14</f>
        <v>949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3">
        <f t="shared" si="38"/>
        <v>45291</v>
      </c>
      <c r="D555" s="99" t="s">
        <v>535</v>
      </c>
      <c r="E555" s="478">
        <v>4</v>
      </c>
      <c r="F555" s="99" t="s">
        <v>534</v>
      </c>
      <c r="H555" s="99">
        <f>'Справка 6'!G15</f>
        <v>54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3">
        <f t="shared" si="38"/>
        <v>45291</v>
      </c>
      <c r="D556" s="99" t="s">
        <v>537</v>
      </c>
      <c r="E556" s="478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3">
        <f t="shared" si="38"/>
        <v>45291</v>
      </c>
      <c r="D557" s="99" t="s">
        <v>540</v>
      </c>
      <c r="E557" s="478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3">
        <f t="shared" si="38"/>
        <v>45291</v>
      </c>
      <c r="D558" s="99" t="s">
        <v>543</v>
      </c>
      <c r="E558" s="478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3">
        <f t="shared" si="38"/>
        <v>45291</v>
      </c>
      <c r="D559" s="99" t="s">
        <v>545</v>
      </c>
      <c r="E559" s="478">
        <v>4</v>
      </c>
      <c r="F559" s="99" t="s">
        <v>804</v>
      </c>
      <c r="H559" s="99">
        <f>'Справка 6'!G19</f>
        <v>4415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3">
        <f t="shared" si="38"/>
        <v>45291</v>
      </c>
      <c r="D560" s="99" t="s">
        <v>547</v>
      </c>
      <c r="E560" s="478">
        <v>4</v>
      </c>
      <c r="F560" s="99" t="s">
        <v>546</v>
      </c>
      <c r="H560" s="99">
        <f>'Справка 6'!G20</f>
        <v>25281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3">
        <f t="shared" si="38"/>
        <v>45291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3">
        <f t="shared" si="38"/>
        <v>45291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3">
        <f t="shared" si="38"/>
        <v>45291</v>
      </c>
      <c r="D563" s="99" t="s">
        <v>555</v>
      </c>
      <c r="E563" s="478">
        <v>4</v>
      </c>
      <c r="F563" s="99" t="s">
        <v>554</v>
      </c>
      <c r="H563" s="99">
        <f>'Справка 6'!G24</f>
        <v>762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3">
        <f t="shared" si="38"/>
        <v>45291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3">
        <f t="shared" si="38"/>
        <v>45291</v>
      </c>
      <c r="D565" s="99" t="s">
        <v>558</v>
      </c>
      <c r="E565" s="478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3">
        <f t="shared" si="38"/>
        <v>45291</v>
      </c>
      <c r="D566" s="99" t="s">
        <v>560</v>
      </c>
      <c r="E566" s="478">
        <v>4</v>
      </c>
      <c r="F566" s="99" t="s">
        <v>838</v>
      </c>
      <c r="H566" s="99">
        <f>'Справка 6'!G27</f>
        <v>770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3">
        <f t="shared" si="38"/>
        <v>45291</v>
      </c>
      <c r="D567" s="99" t="s">
        <v>562</v>
      </c>
      <c r="E567" s="478">
        <v>4</v>
      </c>
      <c r="F567" s="99" t="s">
        <v>561</v>
      </c>
      <c r="H567" s="99">
        <f>'Справка 6'!G29</f>
        <v>956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3">
        <f t="shared" si="38"/>
        <v>45291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3">
        <f t="shared" si="38"/>
        <v>45291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3">
        <f t="shared" si="38"/>
        <v>45291</v>
      </c>
      <c r="D570" s="99" t="s">
        <v>565</v>
      </c>
      <c r="E570" s="478">
        <v>4</v>
      </c>
      <c r="F570" s="99" t="s">
        <v>113</v>
      </c>
      <c r="H570" s="99">
        <f>'Справка 6'!G32</f>
        <v>861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3">
        <f t="shared" si="38"/>
        <v>45291</v>
      </c>
      <c r="D571" s="99" t="s">
        <v>566</v>
      </c>
      <c r="E571" s="478">
        <v>4</v>
      </c>
      <c r="F571" s="99" t="s">
        <v>115</v>
      </c>
      <c r="H571" s="99">
        <f>'Справка 6'!G33</f>
        <v>95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3">
        <f t="shared" si="38"/>
        <v>45291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3">
        <f t="shared" si="38"/>
        <v>45291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3">
        <f t="shared" si="38"/>
        <v>45291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3">
        <f t="shared" si="38"/>
        <v>45291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3">
        <f t="shared" si="38"/>
        <v>45291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3">
        <f t="shared" si="38"/>
        <v>45291</v>
      </c>
      <c r="D577" s="99" t="s">
        <v>576</v>
      </c>
      <c r="E577" s="478">
        <v>4</v>
      </c>
      <c r="F577" s="99" t="s">
        <v>542</v>
      </c>
      <c r="H577" s="99">
        <f>'Справка 6'!G39</f>
        <v>30322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3">
        <f t="shared" si="38"/>
        <v>45291</v>
      </c>
      <c r="D578" s="99" t="s">
        <v>578</v>
      </c>
      <c r="E578" s="478">
        <v>4</v>
      </c>
      <c r="F578" s="99" t="s">
        <v>803</v>
      </c>
      <c r="H578" s="99">
        <f>'Справка 6'!G40</f>
        <v>31278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3">
        <f t="shared" si="38"/>
        <v>45291</v>
      </c>
      <c r="D579" s="99" t="s">
        <v>581</v>
      </c>
      <c r="E579" s="478">
        <v>4</v>
      </c>
      <c r="F579" s="99" t="s">
        <v>580</v>
      </c>
      <c r="H579" s="99">
        <f>'Справка 6'!G41</f>
        <v>3508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3">
        <f t="shared" si="38"/>
        <v>45291</v>
      </c>
      <c r="D580" s="99" t="s">
        <v>583</v>
      </c>
      <c r="E580" s="478">
        <v>4</v>
      </c>
      <c r="F580" s="99" t="s">
        <v>582</v>
      </c>
      <c r="H580" s="99">
        <f>'Справка 6'!G42</f>
        <v>65252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3">
        <f t="shared" si="38"/>
        <v>45291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3">
        <f t="shared" si="38"/>
        <v>45291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3">
        <f t="shared" si="38"/>
        <v>45291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3">
        <f t="shared" si="38"/>
        <v>45291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3">
        <f t="shared" si="38"/>
        <v>45291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3">
        <f t="shared" si="38"/>
        <v>45291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3">
        <f t="shared" si="38"/>
        <v>45291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3">
        <f t="shared" si="38"/>
        <v>45291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3">
        <f aca="true" t="shared" si="41" ref="C589:C652">endDate</f>
        <v>45291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3">
        <f t="shared" si="41"/>
        <v>45291</v>
      </c>
      <c r="D590" s="99" t="s">
        <v>547</v>
      </c>
      <c r="E590" s="478">
        <v>5</v>
      </c>
      <c r="F590" s="99" t="s">
        <v>546</v>
      </c>
      <c r="H590" s="99">
        <f>'Справка 6'!H20</f>
        <v>27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3">
        <f t="shared" si="41"/>
        <v>45291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3">
        <f t="shared" si="41"/>
        <v>45291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3">
        <f t="shared" si="41"/>
        <v>45291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3">
        <f t="shared" si="41"/>
        <v>45291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3">
        <f t="shared" si="41"/>
        <v>45291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3">
        <f t="shared" si="41"/>
        <v>45291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3">
        <f t="shared" si="41"/>
        <v>45291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3">
        <f t="shared" si="41"/>
        <v>45291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3">
        <f t="shared" si="41"/>
        <v>45291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3">
        <f t="shared" si="41"/>
        <v>45291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3">
        <f t="shared" si="41"/>
        <v>45291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3">
        <f t="shared" si="41"/>
        <v>45291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3">
        <f t="shared" si="41"/>
        <v>45291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3">
        <f t="shared" si="41"/>
        <v>45291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3">
        <f t="shared" si="41"/>
        <v>45291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3">
        <f t="shared" si="41"/>
        <v>45291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3">
        <f t="shared" si="41"/>
        <v>45291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3">
        <f t="shared" si="41"/>
        <v>45291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3">
        <f t="shared" si="41"/>
        <v>45291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3">
        <f t="shared" si="41"/>
        <v>45291</v>
      </c>
      <c r="D610" s="99" t="s">
        <v>583</v>
      </c>
      <c r="E610" s="478">
        <v>5</v>
      </c>
      <c r="F610" s="99" t="s">
        <v>582</v>
      </c>
      <c r="H610" s="99">
        <f>'Справка 6'!H42</f>
        <v>27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3">
        <f t="shared" si="41"/>
        <v>45291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3">
        <f t="shared" si="41"/>
        <v>45291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3">
        <f t="shared" si="41"/>
        <v>45291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3">
        <f t="shared" si="41"/>
        <v>45291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3">
        <f t="shared" si="41"/>
        <v>45291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3">
        <f t="shared" si="41"/>
        <v>45291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3">
        <f t="shared" si="41"/>
        <v>45291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3">
        <f t="shared" si="41"/>
        <v>45291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3">
        <f t="shared" si="41"/>
        <v>45291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3">
        <f t="shared" si="41"/>
        <v>45291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3">
        <f t="shared" si="41"/>
        <v>45291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3">
        <f t="shared" si="41"/>
        <v>45291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3">
        <f t="shared" si="41"/>
        <v>45291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3">
        <f t="shared" si="41"/>
        <v>45291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3">
        <f t="shared" si="41"/>
        <v>45291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3">
        <f t="shared" si="41"/>
        <v>45291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3">
        <f t="shared" si="41"/>
        <v>45291</v>
      </c>
      <c r="D627" s="99" t="s">
        <v>562</v>
      </c>
      <c r="E627" s="478">
        <v>6</v>
      </c>
      <c r="F627" s="99" t="s">
        <v>561</v>
      </c>
      <c r="H627" s="99">
        <f>'Справка 6'!I29</f>
        <v>85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3">
        <f t="shared" si="41"/>
        <v>45291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3">
        <f t="shared" si="41"/>
        <v>45291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3">
        <f t="shared" si="41"/>
        <v>45291</v>
      </c>
      <c r="D630" s="99" t="s">
        <v>565</v>
      </c>
      <c r="E630" s="478">
        <v>6</v>
      </c>
      <c r="F630" s="99" t="s">
        <v>113</v>
      </c>
      <c r="H630" s="99">
        <f>'Справка 6'!I32</f>
        <v>85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3">
        <f t="shared" si="41"/>
        <v>45291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3">
        <f t="shared" si="41"/>
        <v>45291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3">
        <f t="shared" si="41"/>
        <v>45291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3">
        <f t="shared" si="41"/>
        <v>45291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3">
        <f t="shared" si="41"/>
        <v>45291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3">
        <f t="shared" si="41"/>
        <v>45291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3">
        <f t="shared" si="41"/>
        <v>45291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3">
        <f t="shared" si="41"/>
        <v>45291</v>
      </c>
      <c r="D638" s="99" t="s">
        <v>578</v>
      </c>
      <c r="E638" s="478">
        <v>6</v>
      </c>
      <c r="F638" s="99" t="s">
        <v>803</v>
      </c>
      <c r="H638" s="99">
        <f>'Справка 6'!I40</f>
        <v>85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3">
        <f t="shared" si="41"/>
        <v>45291</v>
      </c>
      <c r="D639" s="99" t="s">
        <v>581</v>
      </c>
      <c r="E639" s="478">
        <v>6</v>
      </c>
      <c r="F639" s="99" t="s">
        <v>580</v>
      </c>
      <c r="H639" s="99">
        <f>'Справка 6'!I41</f>
        <v>3508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3">
        <f t="shared" si="41"/>
        <v>45291</v>
      </c>
      <c r="D640" s="99" t="s">
        <v>583</v>
      </c>
      <c r="E640" s="478">
        <v>6</v>
      </c>
      <c r="F640" s="99" t="s">
        <v>582</v>
      </c>
      <c r="H640" s="99">
        <f>'Справка 6'!I42</f>
        <v>3593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3">
        <f t="shared" si="41"/>
        <v>45291</v>
      </c>
      <c r="D641" s="99" t="s">
        <v>523</v>
      </c>
      <c r="E641" s="478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3">
        <f t="shared" si="41"/>
        <v>45291</v>
      </c>
      <c r="D642" s="99" t="s">
        <v>526</v>
      </c>
      <c r="E642" s="478">
        <v>7</v>
      </c>
      <c r="F642" s="99" t="s">
        <v>525</v>
      </c>
      <c r="H642" s="99">
        <f>'Справка 6'!J12</f>
        <v>2759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3">
        <f t="shared" si="41"/>
        <v>45291</v>
      </c>
      <c r="D643" s="99" t="s">
        <v>529</v>
      </c>
      <c r="E643" s="478">
        <v>7</v>
      </c>
      <c r="F643" s="99" t="s">
        <v>528</v>
      </c>
      <c r="H643" s="99">
        <f>'Справка 6'!J13</f>
        <v>653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3">
        <f t="shared" si="41"/>
        <v>45291</v>
      </c>
      <c r="D644" s="99" t="s">
        <v>532</v>
      </c>
      <c r="E644" s="478">
        <v>7</v>
      </c>
      <c r="F644" s="99" t="s">
        <v>531</v>
      </c>
      <c r="H644" s="99">
        <f>'Справка 6'!J14</f>
        <v>949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3">
        <f t="shared" si="41"/>
        <v>45291</v>
      </c>
      <c r="D645" s="99" t="s">
        <v>535</v>
      </c>
      <c r="E645" s="478">
        <v>7</v>
      </c>
      <c r="F645" s="99" t="s">
        <v>534</v>
      </c>
      <c r="H645" s="99">
        <f>'Справка 6'!J15</f>
        <v>54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3">
        <f t="shared" si="41"/>
        <v>45291</v>
      </c>
      <c r="D646" s="99" t="s">
        <v>537</v>
      </c>
      <c r="E646" s="478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3">
        <f t="shared" si="41"/>
        <v>45291</v>
      </c>
      <c r="D647" s="99" t="s">
        <v>540</v>
      </c>
      <c r="E647" s="478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3">
        <f t="shared" si="41"/>
        <v>45291</v>
      </c>
      <c r="D648" s="99" t="s">
        <v>543</v>
      </c>
      <c r="E648" s="478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3">
        <f t="shared" si="41"/>
        <v>45291</v>
      </c>
      <c r="D649" s="99" t="s">
        <v>545</v>
      </c>
      <c r="E649" s="478">
        <v>7</v>
      </c>
      <c r="F649" s="99" t="s">
        <v>804</v>
      </c>
      <c r="H649" s="99">
        <f>'Справка 6'!J19</f>
        <v>4415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3">
        <f t="shared" si="41"/>
        <v>45291</v>
      </c>
      <c r="D650" s="99" t="s">
        <v>547</v>
      </c>
      <c r="E650" s="478">
        <v>7</v>
      </c>
      <c r="F650" s="99" t="s">
        <v>546</v>
      </c>
      <c r="H650" s="99">
        <f>'Справка 6'!J20</f>
        <v>25308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3">
        <f t="shared" si="41"/>
        <v>45291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3">
        <f t="shared" si="41"/>
        <v>45291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3">
        <f aca="true" t="shared" si="44" ref="C653:C716">endDate</f>
        <v>45291</v>
      </c>
      <c r="D653" s="99" t="s">
        <v>555</v>
      </c>
      <c r="E653" s="478">
        <v>7</v>
      </c>
      <c r="F653" s="99" t="s">
        <v>554</v>
      </c>
      <c r="H653" s="99">
        <f>'Справка 6'!J24</f>
        <v>762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3">
        <f t="shared" si="44"/>
        <v>45291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3">
        <f t="shared" si="44"/>
        <v>45291</v>
      </c>
      <c r="D655" s="99" t="s">
        <v>558</v>
      </c>
      <c r="E655" s="478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3">
        <f t="shared" si="44"/>
        <v>45291</v>
      </c>
      <c r="D656" s="99" t="s">
        <v>560</v>
      </c>
      <c r="E656" s="478">
        <v>7</v>
      </c>
      <c r="F656" s="99" t="s">
        <v>838</v>
      </c>
      <c r="H656" s="99">
        <f>'Справка 6'!J27</f>
        <v>770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3">
        <f t="shared" si="44"/>
        <v>45291</v>
      </c>
      <c r="D657" s="99" t="s">
        <v>562</v>
      </c>
      <c r="E657" s="478">
        <v>7</v>
      </c>
      <c r="F657" s="99" t="s">
        <v>561</v>
      </c>
      <c r="H657" s="99">
        <f>'Справка 6'!J29</f>
        <v>871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3">
        <f t="shared" si="44"/>
        <v>45291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3">
        <f t="shared" si="44"/>
        <v>45291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3">
        <f t="shared" si="44"/>
        <v>45291</v>
      </c>
      <c r="D660" s="99" t="s">
        <v>565</v>
      </c>
      <c r="E660" s="478">
        <v>7</v>
      </c>
      <c r="F660" s="99" t="s">
        <v>113</v>
      </c>
      <c r="H660" s="99">
        <f>'Справка 6'!J32</f>
        <v>776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3">
        <f t="shared" si="44"/>
        <v>45291</v>
      </c>
      <c r="D661" s="99" t="s">
        <v>566</v>
      </c>
      <c r="E661" s="478">
        <v>7</v>
      </c>
      <c r="F661" s="99" t="s">
        <v>115</v>
      </c>
      <c r="H661" s="99">
        <f>'Справка 6'!J33</f>
        <v>95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3">
        <f t="shared" si="44"/>
        <v>45291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3">
        <f t="shared" si="44"/>
        <v>45291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3">
        <f t="shared" si="44"/>
        <v>45291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3">
        <f t="shared" si="44"/>
        <v>45291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3">
        <f t="shared" si="44"/>
        <v>45291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3">
        <f t="shared" si="44"/>
        <v>45291</v>
      </c>
      <c r="D667" s="99" t="s">
        <v>576</v>
      </c>
      <c r="E667" s="478">
        <v>7</v>
      </c>
      <c r="F667" s="99" t="s">
        <v>542</v>
      </c>
      <c r="H667" s="99">
        <f>'Справка 6'!J39</f>
        <v>30322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3">
        <f t="shared" si="44"/>
        <v>45291</v>
      </c>
      <c r="D668" s="99" t="s">
        <v>578</v>
      </c>
      <c r="E668" s="478">
        <v>7</v>
      </c>
      <c r="F668" s="99" t="s">
        <v>803</v>
      </c>
      <c r="H668" s="99">
        <f>'Справка 6'!J40</f>
        <v>31193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3">
        <f t="shared" si="44"/>
        <v>45291</v>
      </c>
      <c r="D669" s="99" t="s">
        <v>581</v>
      </c>
      <c r="E669" s="478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3">
        <f t="shared" si="44"/>
        <v>45291</v>
      </c>
      <c r="D670" s="99" t="s">
        <v>583</v>
      </c>
      <c r="E670" s="478">
        <v>7</v>
      </c>
      <c r="F670" s="99" t="s">
        <v>582</v>
      </c>
      <c r="H670" s="99">
        <f>'Справка 6'!J42</f>
        <v>61686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3">
        <f t="shared" si="44"/>
        <v>45291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3">
        <f t="shared" si="44"/>
        <v>45291</v>
      </c>
      <c r="D672" s="99" t="s">
        <v>526</v>
      </c>
      <c r="E672" s="478">
        <v>8</v>
      </c>
      <c r="F672" s="99" t="s">
        <v>525</v>
      </c>
      <c r="H672" s="99">
        <f>'Справка 6'!K12</f>
        <v>523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3">
        <f t="shared" si="44"/>
        <v>45291</v>
      </c>
      <c r="D673" s="99" t="s">
        <v>529</v>
      </c>
      <c r="E673" s="478">
        <v>8</v>
      </c>
      <c r="F673" s="99" t="s">
        <v>528</v>
      </c>
      <c r="H673" s="99">
        <f>'Справка 6'!K13</f>
        <v>653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3">
        <f t="shared" si="44"/>
        <v>45291</v>
      </c>
      <c r="D674" s="99" t="s">
        <v>532</v>
      </c>
      <c r="E674" s="478">
        <v>8</v>
      </c>
      <c r="F674" s="99" t="s">
        <v>531</v>
      </c>
      <c r="H674" s="99">
        <f>'Справка 6'!K14</f>
        <v>458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3">
        <f t="shared" si="44"/>
        <v>45291</v>
      </c>
      <c r="D675" s="99" t="s">
        <v>535</v>
      </c>
      <c r="E675" s="478">
        <v>8</v>
      </c>
      <c r="F675" s="99" t="s">
        <v>534</v>
      </c>
      <c r="H675" s="99">
        <f>'Справка 6'!K15</f>
        <v>50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3">
        <f t="shared" si="44"/>
        <v>45291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3">
        <f t="shared" si="44"/>
        <v>45291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3">
        <f t="shared" si="44"/>
        <v>45291</v>
      </c>
      <c r="D678" s="99" t="s">
        <v>543</v>
      </c>
      <c r="E678" s="478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3">
        <f t="shared" si="44"/>
        <v>45291</v>
      </c>
      <c r="D679" s="99" t="s">
        <v>545</v>
      </c>
      <c r="E679" s="478">
        <v>8</v>
      </c>
      <c r="F679" s="99" t="s">
        <v>804</v>
      </c>
      <c r="H679" s="99">
        <f>'Справка 6'!K19</f>
        <v>1684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3">
        <f t="shared" si="44"/>
        <v>45291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3">
        <f t="shared" si="44"/>
        <v>45291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3">
        <f t="shared" si="44"/>
        <v>45291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3">
        <f t="shared" si="44"/>
        <v>45291</v>
      </c>
      <c r="D683" s="99" t="s">
        <v>555</v>
      </c>
      <c r="E683" s="478">
        <v>8</v>
      </c>
      <c r="F683" s="99" t="s">
        <v>554</v>
      </c>
      <c r="H683" s="99">
        <f>'Справка 6'!K24</f>
        <v>422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3">
        <f t="shared" si="44"/>
        <v>45291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3">
        <f t="shared" si="44"/>
        <v>45291</v>
      </c>
      <c r="D685" s="99" t="s">
        <v>558</v>
      </c>
      <c r="E685" s="478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3">
        <f t="shared" si="44"/>
        <v>45291</v>
      </c>
      <c r="D686" s="99" t="s">
        <v>560</v>
      </c>
      <c r="E686" s="478">
        <v>8</v>
      </c>
      <c r="F686" s="99" t="s">
        <v>838</v>
      </c>
      <c r="H686" s="99">
        <f>'Справка 6'!K27</f>
        <v>430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3">
        <f t="shared" si="44"/>
        <v>45291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3">
        <f t="shared" si="44"/>
        <v>45291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3">
        <f t="shared" si="44"/>
        <v>45291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3">
        <f t="shared" si="44"/>
        <v>45291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3">
        <f t="shared" si="44"/>
        <v>45291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3">
        <f t="shared" si="44"/>
        <v>45291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3">
        <f t="shared" si="44"/>
        <v>45291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3">
        <f t="shared" si="44"/>
        <v>45291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3">
        <f t="shared" si="44"/>
        <v>45291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3">
        <f t="shared" si="44"/>
        <v>45291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3">
        <f t="shared" si="44"/>
        <v>45291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3">
        <f t="shared" si="44"/>
        <v>45291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3">
        <f t="shared" si="44"/>
        <v>45291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3">
        <f t="shared" si="44"/>
        <v>45291</v>
      </c>
      <c r="D700" s="99" t="s">
        <v>583</v>
      </c>
      <c r="E700" s="478">
        <v>8</v>
      </c>
      <c r="F700" s="99" t="s">
        <v>582</v>
      </c>
      <c r="H700" s="99">
        <f>'Справка 6'!K42</f>
        <v>2114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3">
        <f t="shared" si="44"/>
        <v>45291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3">
        <f t="shared" si="44"/>
        <v>45291</v>
      </c>
      <c r="D702" s="99" t="s">
        <v>526</v>
      </c>
      <c r="E702" s="478">
        <v>9</v>
      </c>
      <c r="F702" s="99" t="s">
        <v>525</v>
      </c>
      <c r="H702" s="99">
        <f>'Справка 6'!L12</f>
        <v>184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3">
        <f t="shared" si="44"/>
        <v>45291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3">
        <f t="shared" si="44"/>
        <v>45291</v>
      </c>
      <c r="D704" s="99" t="s">
        <v>532</v>
      </c>
      <c r="E704" s="478">
        <v>9</v>
      </c>
      <c r="F704" s="99" t="s">
        <v>531</v>
      </c>
      <c r="H704" s="99">
        <f>'Справка 6'!L14</f>
        <v>126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3">
        <f t="shared" si="44"/>
        <v>45291</v>
      </c>
      <c r="D705" s="99" t="s">
        <v>535</v>
      </c>
      <c r="E705" s="478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3">
        <f t="shared" si="44"/>
        <v>45291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3">
        <f t="shared" si="44"/>
        <v>45291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3">
        <f t="shared" si="44"/>
        <v>45291</v>
      </c>
      <c r="D708" s="99" t="s">
        <v>543</v>
      </c>
      <c r="E708" s="478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3">
        <f t="shared" si="44"/>
        <v>45291</v>
      </c>
      <c r="D709" s="99" t="s">
        <v>545</v>
      </c>
      <c r="E709" s="478">
        <v>9</v>
      </c>
      <c r="F709" s="99" t="s">
        <v>804</v>
      </c>
      <c r="H709" s="99">
        <f>'Справка 6'!L19</f>
        <v>310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3">
        <f t="shared" si="44"/>
        <v>45291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3">
        <f t="shared" si="44"/>
        <v>45291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3">
        <f t="shared" si="44"/>
        <v>45291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3">
        <f t="shared" si="44"/>
        <v>45291</v>
      </c>
      <c r="D713" s="99" t="s">
        <v>555</v>
      </c>
      <c r="E713" s="478">
        <v>9</v>
      </c>
      <c r="F713" s="99" t="s">
        <v>554</v>
      </c>
      <c r="H713" s="99">
        <f>'Справка 6'!L24</f>
        <v>167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3">
        <f t="shared" si="44"/>
        <v>45291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3">
        <f t="shared" si="44"/>
        <v>45291</v>
      </c>
      <c r="D715" s="99" t="s">
        <v>558</v>
      </c>
      <c r="E715" s="478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3">
        <f t="shared" si="44"/>
        <v>45291</v>
      </c>
      <c r="D716" s="99" t="s">
        <v>560</v>
      </c>
      <c r="E716" s="478">
        <v>9</v>
      </c>
      <c r="F716" s="99" t="s">
        <v>838</v>
      </c>
      <c r="H716" s="99">
        <f>'Справка 6'!L27</f>
        <v>167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3">
        <f aca="true" t="shared" si="47" ref="C717:C780">endDate</f>
        <v>45291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3">
        <f t="shared" si="47"/>
        <v>45291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3">
        <f t="shared" si="47"/>
        <v>45291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3">
        <f t="shared" si="47"/>
        <v>45291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3">
        <f t="shared" si="47"/>
        <v>45291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3">
        <f t="shared" si="47"/>
        <v>45291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3">
        <f t="shared" si="47"/>
        <v>45291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3">
        <f t="shared" si="47"/>
        <v>45291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3">
        <f t="shared" si="47"/>
        <v>45291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3">
        <f t="shared" si="47"/>
        <v>45291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3">
        <f t="shared" si="47"/>
        <v>45291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3">
        <f t="shared" si="47"/>
        <v>45291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3">
        <f t="shared" si="47"/>
        <v>45291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3">
        <f t="shared" si="47"/>
        <v>45291</v>
      </c>
      <c r="D730" s="99" t="s">
        <v>583</v>
      </c>
      <c r="E730" s="478">
        <v>9</v>
      </c>
      <c r="F730" s="99" t="s">
        <v>582</v>
      </c>
      <c r="H730" s="99">
        <f>'Справка 6'!L42</f>
        <v>477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3">
        <f t="shared" si="47"/>
        <v>45291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3">
        <f t="shared" si="47"/>
        <v>45291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3">
        <f t="shared" si="47"/>
        <v>45291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3">
        <f t="shared" si="47"/>
        <v>45291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3">
        <f t="shared" si="47"/>
        <v>45291</v>
      </c>
      <c r="D735" s="99" t="s">
        <v>535</v>
      </c>
      <c r="E735" s="478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3">
        <f t="shared" si="47"/>
        <v>45291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3">
        <f t="shared" si="47"/>
        <v>45291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3">
        <f t="shared" si="47"/>
        <v>45291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3">
        <f t="shared" si="47"/>
        <v>45291</v>
      </c>
      <c r="D739" s="99" t="s">
        <v>545</v>
      </c>
      <c r="E739" s="478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3">
        <f t="shared" si="47"/>
        <v>45291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3">
        <f t="shared" si="47"/>
        <v>45291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3">
        <f t="shared" si="47"/>
        <v>45291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3">
        <f t="shared" si="47"/>
        <v>45291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3">
        <f t="shared" si="47"/>
        <v>45291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3">
        <f t="shared" si="47"/>
        <v>45291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3">
        <f t="shared" si="47"/>
        <v>45291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3">
        <f t="shared" si="47"/>
        <v>45291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3">
        <f t="shared" si="47"/>
        <v>45291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3">
        <f t="shared" si="47"/>
        <v>45291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3">
        <f t="shared" si="47"/>
        <v>45291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3">
        <f t="shared" si="47"/>
        <v>45291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3">
        <f t="shared" si="47"/>
        <v>45291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3">
        <f t="shared" si="47"/>
        <v>45291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3">
        <f t="shared" si="47"/>
        <v>45291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3">
        <f t="shared" si="47"/>
        <v>45291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3">
        <f t="shared" si="47"/>
        <v>45291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3">
        <f t="shared" si="47"/>
        <v>45291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3">
        <f t="shared" si="47"/>
        <v>45291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3">
        <f t="shared" si="47"/>
        <v>45291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3">
        <f t="shared" si="47"/>
        <v>45291</v>
      </c>
      <c r="D760" s="99" t="s">
        <v>583</v>
      </c>
      <c r="E760" s="478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3">
        <f t="shared" si="47"/>
        <v>45291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3">
        <f t="shared" si="47"/>
        <v>45291</v>
      </c>
      <c r="D762" s="99" t="s">
        <v>526</v>
      </c>
      <c r="E762" s="478">
        <v>11</v>
      </c>
      <c r="F762" s="99" t="s">
        <v>525</v>
      </c>
      <c r="H762" s="99">
        <f>'Справка 6'!N12</f>
        <v>707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3">
        <f t="shared" si="47"/>
        <v>45291</v>
      </c>
      <c r="D763" s="99" t="s">
        <v>529</v>
      </c>
      <c r="E763" s="478">
        <v>11</v>
      </c>
      <c r="F763" s="99" t="s">
        <v>528</v>
      </c>
      <c r="H763" s="99">
        <f>'Справка 6'!N13</f>
        <v>653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3">
        <f t="shared" si="47"/>
        <v>45291</v>
      </c>
      <c r="D764" s="99" t="s">
        <v>532</v>
      </c>
      <c r="E764" s="478">
        <v>11</v>
      </c>
      <c r="F764" s="99" t="s">
        <v>531</v>
      </c>
      <c r="H764" s="99">
        <f>'Справка 6'!N14</f>
        <v>584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3">
        <f t="shared" si="47"/>
        <v>45291</v>
      </c>
      <c r="D765" s="99" t="s">
        <v>535</v>
      </c>
      <c r="E765" s="478">
        <v>11</v>
      </c>
      <c r="F765" s="99" t="s">
        <v>534</v>
      </c>
      <c r="H765" s="99">
        <f>'Справка 6'!N15</f>
        <v>50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3">
        <f t="shared" si="47"/>
        <v>45291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3">
        <f t="shared" si="47"/>
        <v>45291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3">
        <f t="shared" si="47"/>
        <v>45291</v>
      </c>
      <c r="D768" s="99" t="s">
        <v>543</v>
      </c>
      <c r="E768" s="478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3">
        <f t="shared" si="47"/>
        <v>45291</v>
      </c>
      <c r="D769" s="99" t="s">
        <v>545</v>
      </c>
      <c r="E769" s="478">
        <v>11</v>
      </c>
      <c r="F769" s="99" t="s">
        <v>804</v>
      </c>
      <c r="H769" s="99">
        <f>'Справка 6'!N19</f>
        <v>1994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3">
        <f t="shared" si="47"/>
        <v>45291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3">
        <f t="shared" si="47"/>
        <v>45291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3">
        <f t="shared" si="47"/>
        <v>45291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3">
        <f t="shared" si="47"/>
        <v>45291</v>
      </c>
      <c r="D773" s="99" t="s">
        <v>555</v>
      </c>
      <c r="E773" s="478">
        <v>11</v>
      </c>
      <c r="F773" s="99" t="s">
        <v>554</v>
      </c>
      <c r="H773" s="99">
        <f>'Справка 6'!N24</f>
        <v>589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3">
        <f t="shared" si="47"/>
        <v>45291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3">
        <f t="shared" si="47"/>
        <v>45291</v>
      </c>
      <c r="D775" s="99" t="s">
        <v>558</v>
      </c>
      <c r="E775" s="478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3">
        <f t="shared" si="47"/>
        <v>45291</v>
      </c>
      <c r="D776" s="99" t="s">
        <v>560</v>
      </c>
      <c r="E776" s="478">
        <v>11</v>
      </c>
      <c r="F776" s="99" t="s">
        <v>838</v>
      </c>
      <c r="H776" s="99">
        <f>'Справка 6'!N27</f>
        <v>597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3">
        <f t="shared" si="47"/>
        <v>45291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3">
        <f t="shared" si="47"/>
        <v>45291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3">
        <f t="shared" si="47"/>
        <v>45291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3">
        <f t="shared" si="47"/>
        <v>45291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3">
        <f aca="true" t="shared" si="50" ref="C781:C844">endDate</f>
        <v>45291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3">
        <f t="shared" si="50"/>
        <v>45291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3">
        <f t="shared" si="50"/>
        <v>45291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3">
        <f t="shared" si="50"/>
        <v>45291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3">
        <f t="shared" si="50"/>
        <v>45291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3">
        <f t="shared" si="50"/>
        <v>45291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3">
        <f t="shared" si="50"/>
        <v>45291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3">
        <f t="shared" si="50"/>
        <v>45291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3">
        <f t="shared" si="50"/>
        <v>45291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3">
        <f t="shared" si="50"/>
        <v>45291</v>
      </c>
      <c r="D790" s="99" t="s">
        <v>583</v>
      </c>
      <c r="E790" s="478">
        <v>11</v>
      </c>
      <c r="F790" s="99" t="s">
        <v>582</v>
      </c>
      <c r="H790" s="99">
        <f>'Справка 6'!N42</f>
        <v>2591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3">
        <f t="shared" si="50"/>
        <v>45291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3">
        <f t="shared" si="50"/>
        <v>45291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3">
        <f t="shared" si="50"/>
        <v>45291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3">
        <f t="shared" si="50"/>
        <v>45291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3">
        <f t="shared" si="50"/>
        <v>45291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3">
        <f t="shared" si="50"/>
        <v>45291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3">
        <f t="shared" si="50"/>
        <v>45291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3">
        <f t="shared" si="50"/>
        <v>45291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3">
        <f t="shared" si="50"/>
        <v>45291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3">
        <f t="shared" si="50"/>
        <v>45291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3">
        <f t="shared" si="50"/>
        <v>45291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3">
        <f t="shared" si="50"/>
        <v>45291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3">
        <f t="shared" si="50"/>
        <v>45291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3">
        <f t="shared" si="50"/>
        <v>45291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3">
        <f t="shared" si="50"/>
        <v>45291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3">
        <f t="shared" si="50"/>
        <v>45291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3">
        <f t="shared" si="50"/>
        <v>45291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3">
        <f t="shared" si="50"/>
        <v>45291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3">
        <f t="shared" si="50"/>
        <v>45291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3">
        <f t="shared" si="50"/>
        <v>45291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3">
        <f t="shared" si="50"/>
        <v>45291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3">
        <f t="shared" si="50"/>
        <v>45291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3">
        <f t="shared" si="50"/>
        <v>45291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3">
        <f t="shared" si="50"/>
        <v>45291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3">
        <f t="shared" si="50"/>
        <v>45291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3">
        <f t="shared" si="50"/>
        <v>45291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3">
        <f t="shared" si="50"/>
        <v>45291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3">
        <f t="shared" si="50"/>
        <v>45291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3">
        <f t="shared" si="50"/>
        <v>45291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3">
        <f t="shared" si="50"/>
        <v>45291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3">
        <f t="shared" si="50"/>
        <v>45291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3">
        <f t="shared" si="50"/>
        <v>45291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3">
        <f t="shared" si="50"/>
        <v>45291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3">
        <f t="shared" si="50"/>
        <v>45291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3">
        <f t="shared" si="50"/>
        <v>45291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3">
        <f t="shared" si="50"/>
        <v>45291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3">
        <f t="shared" si="50"/>
        <v>45291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3">
        <f t="shared" si="50"/>
        <v>45291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3">
        <f t="shared" si="50"/>
        <v>45291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3">
        <f t="shared" si="50"/>
        <v>45291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3">
        <f t="shared" si="50"/>
        <v>45291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3">
        <f t="shared" si="50"/>
        <v>45291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3">
        <f t="shared" si="50"/>
        <v>45291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3">
        <f t="shared" si="50"/>
        <v>45291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3">
        <f t="shared" si="50"/>
        <v>45291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3">
        <f t="shared" si="50"/>
        <v>45291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3">
        <f t="shared" si="50"/>
        <v>45291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3">
        <f t="shared" si="50"/>
        <v>45291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3">
        <f t="shared" si="50"/>
        <v>45291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3">
        <f t="shared" si="50"/>
        <v>45291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3">
        <f t="shared" si="50"/>
        <v>45291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3">
        <f t="shared" si="50"/>
        <v>45291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3">
        <f t="shared" si="50"/>
        <v>45291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3">
        <f t="shared" si="50"/>
        <v>45291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3">
        <f aca="true" t="shared" si="53" ref="C845:C910">endDate</f>
        <v>45291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3">
        <f t="shared" si="53"/>
        <v>45291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3">
        <f t="shared" si="53"/>
        <v>45291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3">
        <f t="shared" si="53"/>
        <v>45291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3">
        <f t="shared" si="53"/>
        <v>45291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3">
        <f t="shared" si="53"/>
        <v>45291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3">
        <f t="shared" si="53"/>
        <v>45291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3">
        <f t="shared" si="53"/>
        <v>45291</v>
      </c>
      <c r="D852" s="99" t="s">
        <v>526</v>
      </c>
      <c r="E852" s="478">
        <v>14</v>
      </c>
      <c r="F852" s="99" t="s">
        <v>525</v>
      </c>
      <c r="H852" s="99">
        <f>'Справка 6'!Q12</f>
        <v>707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3">
        <f t="shared" si="53"/>
        <v>45291</v>
      </c>
      <c r="D853" s="99" t="s">
        <v>529</v>
      </c>
      <c r="E853" s="478">
        <v>14</v>
      </c>
      <c r="F853" s="99" t="s">
        <v>528</v>
      </c>
      <c r="H853" s="99">
        <f>'Справка 6'!Q13</f>
        <v>653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3">
        <f t="shared" si="53"/>
        <v>45291</v>
      </c>
      <c r="D854" s="99" t="s">
        <v>532</v>
      </c>
      <c r="E854" s="478">
        <v>14</v>
      </c>
      <c r="F854" s="99" t="s">
        <v>531</v>
      </c>
      <c r="H854" s="99">
        <f>'Справка 6'!Q14</f>
        <v>584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3">
        <f t="shared" si="53"/>
        <v>45291</v>
      </c>
      <c r="D855" s="99" t="s">
        <v>535</v>
      </c>
      <c r="E855" s="478">
        <v>14</v>
      </c>
      <c r="F855" s="99" t="s">
        <v>534</v>
      </c>
      <c r="H855" s="99">
        <f>'Справка 6'!Q15</f>
        <v>50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3">
        <f t="shared" si="53"/>
        <v>45291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3">
        <f t="shared" si="53"/>
        <v>45291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3">
        <f t="shared" si="53"/>
        <v>45291</v>
      </c>
      <c r="D858" s="99" t="s">
        <v>543</v>
      </c>
      <c r="E858" s="478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3">
        <f t="shared" si="53"/>
        <v>45291</v>
      </c>
      <c r="D859" s="99" t="s">
        <v>545</v>
      </c>
      <c r="E859" s="478">
        <v>14</v>
      </c>
      <c r="F859" s="99" t="s">
        <v>804</v>
      </c>
      <c r="H859" s="99">
        <f>'Справка 6'!Q19</f>
        <v>1994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3">
        <f t="shared" si="53"/>
        <v>45291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3">
        <f t="shared" si="53"/>
        <v>45291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3">
        <f t="shared" si="53"/>
        <v>45291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3">
        <f t="shared" si="53"/>
        <v>45291</v>
      </c>
      <c r="D863" s="99" t="s">
        <v>555</v>
      </c>
      <c r="E863" s="478">
        <v>14</v>
      </c>
      <c r="F863" s="99" t="s">
        <v>554</v>
      </c>
      <c r="H863" s="99">
        <f>'Справка 6'!Q24</f>
        <v>589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3">
        <f t="shared" si="53"/>
        <v>45291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3">
        <f t="shared" si="53"/>
        <v>45291</v>
      </c>
      <c r="D865" s="99" t="s">
        <v>558</v>
      </c>
      <c r="E865" s="478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3">
        <f t="shared" si="53"/>
        <v>45291</v>
      </c>
      <c r="D866" s="99" t="s">
        <v>560</v>
      </c>
      <c r="E866" s="478">
        <v>14</v>
      </c>
      <c r="F866" s="99" t="s">
        <v>838</v>
      </c>
      <c r="H866" s="99">
        <f>'Справка 6'!Q27</f>
        <v>597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3">
        <f t="shared" si="53"/>
        <v>45291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3">
        <f t="shared" si="53"/>
        <v>45291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3">
        <f t="shared" si="53"/>
        <v>45291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3">
        <f t="shared" si="53"/>
        <v>45291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3">
        <f t="shared" si="53"/>
        <v>45291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3">
        <f t="shared" si="53"/>
        <v>45291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3">
        <f t="shared" si="53"/>
        <v>45291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3">
        <f t="shared" si="53"/>
        <v>45291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3">
        <f t="shared" si="53"/>
        <v>45291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3">
        <f t="shared" si="53"/>
        <v>45291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3">
        <f t="shared" si="53"/>
        <v>45291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3">
        <f t="shared" si="53"/>
        <v>45291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3">
        <f t="shared" si="53"/>
        <v>45291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3">
        <f t="shared" si="53"/>
        <v>45291</v>
      </c>
      <c r="D880" s="99" t="s">
        <v>583</v>
      </c>
      <c r="E880" s="478">
        <v>14</v>
      </c>
      <c r="F880" s="99" t="s">
        <v>582</v>
      </c>
      <c r="H880" s="99">
        <f>'Справка 6'!Q42</f>
        <v>2591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3">
        <f t="shared" si="53"/>
        <v>45291</v>
      </c>
      <c r="D881" s="99" t="s">
        <v>523</v>
      </c>
      <c r="E881" s="478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3">
        <f t="shared" si="53"/>
        <v>45291</v>
      </c>
      <c r="D882" s="99" t="s">
        <v>526</v>
      </c>
      <c r="E882" s="478">
        <v>15</v>
      </c>
      <c r="F882" s="99" t="s">
        <v>525</v>
      </c>
      <c r="H882" s="99">
        <f>'Справка 6'!R12</f>
        <v>2052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3">
        <f t="shared" si="53"/>
        <v>45291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3">
        <f t="shared" si="53"/>
        <v>45291</v>
      </c>
      <c r="D884" s="99" t="s">
        <v>532</v>
      </c>
      <c r="E884" s="478">
        <v>15</v>
      </c>
      <c r="F884" s="99" t="s">
        <v>531</v>
      </c>
      <c r="H884" s="99">
        <f>'Справка 6'!R14</f>
        <v>365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3">
        <f t="shared" si="53"/>
        <v>45291</v>
      </c>
      <c r="D885" s="99" t="s">
        <v>535</v>
      </c>
      <c r="E885" s="478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3">
        <f t="shared" si="53"/>
        <v>45291</v>
      </c>
      <c r="D886" s="99" t="s">
        <v>537</v>
      </c>
      <c r="E886" s="478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3">
        <f t="shared" si="53"/>
        <v>45291</v>
      </c>
      <c r="D887" s="99" t="s">
        <v>540</v>
      </c>
      <c r="E887" s="478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3">
        <f t="shared" si="53"/>
        <v>45291</v>
      </c>
      <c r="D888" s="99" t="s">
        <v>543</v>
      </c>
      <c r="E888" s="478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3">
        <f t="shared" si="53"/>
        <v>45291</v>
      </c>
      <c r="D889" s="99" t="s">
        <v>545</v>
      </c>
      <c r="E889" s="478">
        <v>15</v>
      </c>
      <c r="F889" s="99" t="s">
        <v>804</v>
      </c>
      <c r="H889" s="99">
        <f>'Справка 6'!R19</f>
        <v>2421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3">
        <f t="shared" si="53"/>
        <v>45291</v>
      </c>
      <c r="D890" s="99" t="s">
        <v>547</v>
      </c>
      <c r="E890" s="478">
        <v>15</v>
      </c>
      <c r="F890" s="99" t="s">
        <v>546</v>
      </c>
      <c r="H890" s="99">
        <f>'Справка 6'!R20</f>
        <v>25308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3">
        <f t="shared" si="53"/>
        <v>45291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3">
        <f t="shared" si="53"/>
        <v>45291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3">
        <f t="shared" si="53"/>
        <v>45291</v>
      </c>
      <c r="D893" s="99" t="s">
        <v>555</v>
      </c>
      <c r="E893" s="478">
        <v>15</v>
      </c>
      <c r="F893" s="99" t="s">
        <v>554</v>
      </c>
      <c r="H893" s="99">
        <f>'Справка 6'!R24</f>
        <v>173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3">
        <f t="shared" si="53"/>
        <v>45291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3">
        <f t="shared" si="53"/>
        <v>45291</v>
      </c>
      <c r="D895" s="99" t="s">
        <v>558</v>
      </c>
      <c r="E895" s="478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3">
        <f t="shared" si="53"/>
        <v>45291</v>
      </c>
      <c r="D896" s="99" t="s">
        <v>560</v>
      </c>
      <c r="E896" s="478">
        <v>15</v>
      </c>
      <c r="F896" s="99" t="s">
        <v>838</v>
      </c>
      <c r="H896" s="99">
        <f>'Справка 6'!R27</f>
        <v>173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3">
        <f t="shared" si="53"/>
        <v>45291</v>
      </c>
      <c r="D897" s="99" t="s">
        <v>562</v>
      </c>
      <c r="E897" s="478">
        <v>15</v>
      </c>
      <c r="F897" s="99" t="s">
        <v>561</v>
      </c>
      <c r="H897" s="99">
        <f>'Справка 6'!R29</f>
        <v>871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3">
        <f t="shared" si="53"/>
        <v>45291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3">
        <f t="shared" si="53"/>
        <v>45291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3">
        <f t="shared" si="53"/>
        <v>45291</v>
      </c>
      <c r="D900" s="99" t="s">
        <v>565</v>
      </c>
      <c r="E900" s="478">
        <v>15</v>
      </c>
      <c r="F900" s="99" t="s">
        <v>113</v>
      </c>
      <c r="H900" s="99">
        <f>'Справка 6'!R32</f>
        <v>776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3">
        <f t="shared" si="53"/>
        <v>45291</v>
      </c>
      <c r="D901" s="99" t="s">
        <v>566</v>
      </c>
      <c r="E901" s="478">
        <v>15</v>
      </c>
      <c r="F901" s="99" t="s">
        <v>115</v>
      </c>
      <c r="H901" s="99">
        <f>'Справка 6'!R33</f>
        <v>95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3">
        <f t="shared" si="53"/>
        <v>45291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3">
        <f t="shared" si="53"/>
        <v>45291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3">
        <f t="shared" si="53"/>
        <v>45291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3">
        <f t="shared" si="53"/>
        <v>45291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3">
        <f t="shared" si="53"/>
        <v>45291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3">
        <f t="shared" si="53"/>
        <v>45291</v>
      </c>
      <c r="D907" s="99" t="s">
        <v>576</v>
      </c>
      <c r="E907" s="478">
        <v>15</v>
      </c>
      <c r="F907" s="99" t="s">
        <v>542</v>
      </c>
      <c r="H907" s="99">
        <f>'Справка 6'!R39</f>
        <v>30322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3">
        <f t="shared" si="53"/>
        <v>45291</v>
      </c>
      <c r="D908" s="99" t="s">
        <v>578</v>
      </c>
      <c r="E908" s="478">
        <v>15</v>
      </c>
      <c r="F908" s="99" t="s">
        <v>803</v>
      </c>
      <c r="H908" s="99">
        <f>'Справка 6'!R40</f>
        <v>31193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3">
        <f t="shared" si="53"/>
        <v>45291</v>
      </c>
      <c r="D909" s="99" t="s">
        <v>581</v>
      </c>
      <c r="E909" s="478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3">
        <f t="shared" si="53"/>
        <v>45291</v>
      </c>
      <c r="D910" s="99" t="s">
        <v>583</v>
      </c>
      <c r="E910" s="478">
        <v>15</v>
      </c>
      <c r="F910" s="99" t="s">
        <v>582</v>
      </c>
      <c r="H910" s="99">
        <f>'Справка 6'!R42</f>
        <v>59095</v>
      </c>
    </row>
    <row r="911" spans="3:6" s="479" customFormat="1" ht="15.75">
      <c r="C911" s="542"/>
      <c r="F911" s="483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3">
        <f aca="true" t="shared" si="56" ref="C912:C975">endDate</f>
        <v>45291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3">
        <f t="shared" si="56"/>
        <v>45291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3">
        <f t="shared" si="56"/>
        <v>45291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3">
        <f t="shared" si="56"/>
        <v>45291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3">
        <f t="shared" si="56"/>
        <v>45291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3">
        <f t="shared" si="56"/>
        <v>45291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3">
        <f t="shared" si="56"/>
        <v>45291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0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3">
        <f t="shared" si="56"/>
        <v>45291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3">
        <f t="shared" si="56"/>
        <v>45291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0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3">
        <f t="shared" si="56"/>
        <v>45291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0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3">
        <f t="shared" si="56"/>
        <v>45291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3">
        <f t="shared" si="56"/>
        <v>45291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0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3">
        <f t="shared" si="56"/>
        <v>45291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3">
        <f t="shared" si="56"/>
        <v>45291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3">
        <f t="shared" si="56"/>
        <v>45291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0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3">
        <f t="shared" si="56"/>
        <v>45291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4002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3">
        <f t="shared" si="56"/>
        <v>45291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0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3">
        <f t="shared" si="56"/>
        <v>45291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1081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3">
        <f t="shared" si="56"/>
        <v>45291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3">
        <f t="shared" si="56"/>
        <v>45291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3">
        <f t="shared" si="56"/>
        <v>45291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0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3">
        <f t="shared" si="56"/>
        <v>45291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3">
        <f t="shared" si="56"/>
        <v>45291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3">
        <f t="shared" si="56"/>
        <v>45291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3">
        <f t="shared" si="56"/>
        <v>45291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3">
        <f t="shared" si="56"/>
        <v>45291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109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3">
        <f t="shared" si="56"/>
        <v>45291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3">
        <f t="shared" si="56"/>
        <v>45291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3">
        <f t="shared" si="56"/>
        <v>45291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3">
        <f t="shared" si="56"/>
        <v>45291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109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3">
        <f t="shared" si="56"/>
        <v>45291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5192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3">
        <f t="shared" si="56"/>
        <v>45291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5192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3">
        <f t="shared" si="56"/>
        <v>45291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3">
        <f t="shared" si="56"/>
        <v>45291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3">
        <f t="shared" si="56"/>
        <v>45291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3">
        <f t="shared" si="56"/>
        <v>45291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3">
        <f t="shared" si="56"/>
        <v>45291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3">
        <f t="shared" si="56"/>
        <v>45291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3">
        <f t="shared" si="56"/>
        <v>45291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3">
        <f t="shared" si="56"/>
        <v>45291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3">
        <f t="shared" si="56"/>
        <v>45291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3">
        <f t="shared" si="56"/>
        <v>45291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3">
        <f t="shared" si="56"/>
        <v>45291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3">
        <f t="shared" si="56"/>
        <v>45291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0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3">
        <f t="shared" si="56"/>
        <v>45291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3">
        <f t="shared" si="56"/>
        <v>45291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3">
        <f t="shared" si="56"/>
        <v>45291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0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3">
        <f t="shared" si="56"/>
        <v>45291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4002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3">
        <f t="shared" si="56"/>
        <v>45291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0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3">
        <f t="shared" si="56"/>
        <v>45291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1081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3">
        <f t="shared" si="56"/>
        <v>45291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3">
        <f t="shared" si="56"/>
        <v>45291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3">
        <f t="shared" si="56"/>
        <v>45291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3">
        <f t="shared" si="56"/>
        <v>45291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3">
        <f t="shared" si="56"/>
        <v>45291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3">
        <f t="shared" si="56"/>
        <v>45291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3">
        <f t="shared" si="56"/>
        <v>45291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3">
        <f t="shared" si="56"/>
        <v>45291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109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3">
        <f t="shared" si="56"/>
        <v>45291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3">
        <f t="shared" si="56"/>
        <v>45291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3">
        <f t="shared" si="56"/>
        <v>45291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3">
        <f t="shared" si="56"/>
        <v>45291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109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3">
        <f t="shared" si="56"/>
        <v>45291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5192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3">
        <f t="shared" si="56"/>
        <v>45291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5192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3">
        <f aca="true" t="shared" si="59" ref="C976:C1039">endDate</f>
        <v>45291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3">
        <f t="shared" si="59"/>
        <v>45291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3">
        <f t="shared" si="59"/>
        <v>45291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3">
        <f t="shared" si="59"/>
        <v>45291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3">
        <f t="shared" si="59"/>
        <v>45291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3">
        <f t="shared" si="59"/>
        <v>45291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3">
        <f t="shared" si="59"/>
        <v>45291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0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3">
        <f t="shared" si="59"/>
        <v>45291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3">
        <f t="shared" si="59"/>
        <v>45291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0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3">
        <f t="shared" si="59"/>
        <v>45291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0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3">
        <f t="shared" si="59"/>
        <v>45291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3">
        <f t="shared" si="59"/>
        <v>45291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3">
        <f t="shared" si="59"/>
        <v>45291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3">
        <f t="shared" si="59"/>
        <v>45291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3">
        <f t="shared" si="59"/>
        <v>45291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3">
        <f t="shared" si="59"/>
        <v>45291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3">
        <f t="shared" si="59"/>
        <v>45291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3">
        <f t="shared" si="59"/>
        <v>45291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3">
        <f t="shared" si="59"/>
        <v>45291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3">
        <f t="shared" si="59"/>
        <v>45291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3">
        <f t="shared" si="59"/>
        <v>45291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3">
        <f t="shared" si="59"/>
        <v>45291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3">
        <f t="shared" si="59"/>
        <v>45291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3">
        <f t="shared" si="59"/>
        <v>45291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3">
        <f t="shared" si="59"/>
        <v>45291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3">
        <f t="shared" si="59"/>
        <v>45291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3">
        <f t="shared" si="59"/>
        <v>45291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3">
        <f t="shared" si="59"/>
        <v>45291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3">
        <f t="shared" si="59"/>
        <v>45291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3">
        <f t="shared" si="59"/>
        <v>45291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3">
        <f t="shared" si="59"/>
        <v>45291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3">
        <f t="shared" si="59"/>
        <v>45291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0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3">
        <f t="shared" si="59"/>
        <v>45291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3">
        <f t="shared" si="59"/>
        <v>45291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3">
        <f t="shared" si="59"/>
        <v>45291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3">
        <f t="shared" si="59"/>
        <v>45291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3">
        <f t="shared" si="59"/>
        <v>45291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26510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3">
        <f t="shared" si="59"/>
        <v>45291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26510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3">
        <f t="shared" si="59"/>
        <v>45291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3">
        <f t="shared" si="59"/>
        <v>45291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3">
        <f t="shared" si="59"/>
        <v>45291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3">
        <f t="shared" si="59"/>
        <v>45291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3">
        <f t="shared" si="59"/>
        <v>45291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3">
        <f t="shared" si="59"/>
        <v>45291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3860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3">
        <f t="shared" si="59"/>
        <v>45291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1768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3">
        <f t="shared" si="59"/>
        <v>45291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3">
        <f t="shared" si="59"/>
        <v>45291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32138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3">
        <f t="shared" si="59"/>
        <v>45291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2099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3">
        <f t="shared" si="59"/>
        <v>45291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7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3">
        <f t="shared" si="59"/>
        <v>45291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3">
        <f t="shared" si="59"/>
        <v>45291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3">
        <f t="shared" si="59"/>
        <v>45291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7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3">
        <f t="shared" si="59"/>
        <v>45291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3964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3">
        <f t="shared" si="59"/>
        <v>45291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3964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3">
        <f t="shared" si="59"/>
        <v>45291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3">
        <f t="shared" si="59"/>
        <v>45291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3">
        <f t="shared" si="59"/>
        <v>45291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3">
        <f t="shared" si="59"/>
        <v>45291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11970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3">
        <f t="shared" si="59"/>
        <v>45291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3">
        <f t="shared" si="59"/>
        <v>45291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11970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3">
        <f t="shared" si="59"/>
        <v>45291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3">
        <f t="shared" si="59"/>
        <v>45291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3">
        <f t="shared" si="59"/>
        <v>45291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41427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3">
        <f t="shared" si="59"/>
        <v>45291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22228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3">
        <f aca="true" t="shared" si="62" ref="C1040:C1103">endDate</f>
        <v>45291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1583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3">
        <f t="shared" si="62"/>
        <v>45291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17319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3">
        <f t="shared" si="62"/>
        <v>45291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297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3">
        <f t="shared" si="62"/>
        <v>45291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0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3">
        <f t="shared" si="62"/>
        <v>45291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3">
        <f t="shared" si="62"/>
        <v>45291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3">
        <f t="shared" si="62"/>
        <v>45291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0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3">
        <f t="shared" si="62"/>
        <v>45291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3">
        <f t="shared" si="62"/>
        <v>45291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46073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3">
        <f t="shared" si="62"/>
        <v>45291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103441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3">
        <f t="shared" si="62"/>
        <v>45291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137678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3">
        <f t="shared" si="62"/>
        <v>45291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3">
        <f t="shared" si="62"/>
        <v>45291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3">
        <f t="shared" si="62"/>
        <v>45291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3">
        <f t="shared" si="62"/>
        <v>45291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3">
        <f t="shared" si="62"/>
        <v>45291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3">
        <f t="shared" si="62"/>
        <v>45291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3">
        <f t="shared" si="62"/>
        <v>45291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3">
        <f t="shared" si="62"/>
        <v>45291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3">
        <f t="shared" si="62"/>
        <v>45291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3">
        <f t="shared" si="62"/>
        <v>45291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3">
        <f t="shared" si="62"/>
        <v>45291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3">
        <f t="shared" si="62"/>
        <v>45291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3">
        <f t="shared" si="62"/>
        <v>45291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3">
        <f t="shared" si="62"/>
        <v>45291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3">
        <f t="shared" si="62"/>
        <v>45291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3">
        <f t="shared" si="62"/>
        <v>45291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3">
        <f t="shared" si="62"/>
        <v>45291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7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3">
        <f t="shared" si="62"/>
        <v>45291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3">
        <f t="shared" si="62"/>
        <v>45291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3">
        <f t="shared" si="62"/>
        <v>45291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7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3">
        <f t="shared" si="62"/>
        <v>45291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3964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3">
        <f t="shared" si="62"/>
        <v>45291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3964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3">
        <f t="shared" si="62"/>
        <v>45291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3">
        <f t="shared" si="62"/>
        <v>45291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3">
        <f t="shared" si="62"/>
        <v>45291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3">
        <f t="shared" si="62"/>
        <v>45291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11970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3">
        <f t="shared" si="62"/>
        <v>45291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3">
        <f t="shared" si="62"/>
        <v>45291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11970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3">
        <f t="shared" si="62"/>
        <v>45291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3">
        <f t="shared" si="62"/>
        <v>45291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3">
        <f t="shared" si="62"/>
        <v>45291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41427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3">
        <f t="shared" si="62"/>
        <v>45291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22228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3">
        <f t="shared" si="62"/>
        <v>45291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1583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3">
        <f t="shared" si="62"/>
        <v>45291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17319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3">
        <f t="shared" si="62"/>
        <v>45291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297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3">
        <f t="shared" si="62"/>
        <v>45291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0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3">
        <f t="shared" si="62"/>
        <v>45291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3">
        <f t="shared" si="62"/>
        <v>45291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3">
        <f t="shared" si="62"/>
        <v>45291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0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3">
        <f t="shared" si="62"/>
        <v>45291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3">
        <f t="shared" si="62"/>
        <v>45291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46073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3">
        <f t="shared" si="62"/>
        <v>45291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103441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3">
        <f t="shared" si="62"/>
        <v>45291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103441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3">
        <f t="shared" si="62"/>
        <v>45291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3">
        <f t="shared" si="62"/>
        <v>45291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3">
        <f t="shared" si="62"/>
        <v>45291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3">
        <f t="shared" si="62"/>
        <v>45291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3">
        <f t="shared" si="62"/>
        <v>45291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26510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3">
        <f t="shared" si="62"/>
        <v>45291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26510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3">
        <f t="shared" si="62"/>
        <v>45291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3">
        <f t="shared" si="62"/>
        <v>45291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3">
        <f t="shared" si="62"/>
        <v>45291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3">
        <f t="shared" si="62"/>
        <v>45291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3">
        <f aca="true" t="shared" si="65" ref="C1104:C1167">endDate</f>
        <v>45291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3">
        <f t="shared" si="65"/>
        <v>45291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3860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3">
        <f t="shared" si="65"/>
        <v>45291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1768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3">
        <f t="shared" si="65"/>
        <v>45291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3">
        <f t="shared" si="65"/>
        <v>45291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32138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3">
        <f t="shared" si="65"/>
        <v>45291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2099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3">
        <f t="shared" si="65"/>
        <v>45291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3">
        <f t="shared" si="65"/>
        <v>45291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3">
        <f t="shared" si="65"/>
        <v>45291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3">
        <f t="shared" si="65"/>
        <v>45291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3">
        <f t="shared" si="65"/>
        <v>45291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3">
        <f t="shared" si="65"/>
        <v>45291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3">
        <f t="shared" si="65"/>
        <v>45291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3">
        <f t="shared" si="65"/>
        <v>45291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3">
        <f t="shared" si="65"/>
        <v>45291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3">
        <f t="shared" si="65"/>
        <v>45291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3">
        <f t="shared" si="65"/>
        <v>45291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3">
        <f t="shared" si="65"/>
        <v>45291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3">
        <f t="shared" si="65"/>
        <v>45291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3">
        <f t="shared" si="65"/>
        <v>45291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3">
        <f t="shared" si="65"/>
        <v>45291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3">
        <f t="shared" si="65"/>
        <v>45291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3">
        <f t="shared" si="65"/>
        <v>45291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3">
        <f t="shared" si="65"/>
        <v>45291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3">
        <f t="shared" si="65"/>
        <v>45291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3">
        <f t="shared" si="65"/>
        <v>45291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3">
        <f t="shared" si="65"/>
        <v>45291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3">
        <f t="shared" si="65"/>
        <v>45291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3">
        <f t="shared" si="65"/>
        <v>45291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3">
        <f t="shared" si="65"/>
        <v>45291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3">
        <f t="shared" si="65"/>
        <v>45291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3">
        <f t="shared" si="65"/>
        <v>45291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3">
        <f t="shared" si="65"/>
        <v>45291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34237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3">
        <f t="shared" si="65"/>
        <v>45291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3">
        <f t="shared" si="65"/>
        <v>45291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3">
        <f t="shared" si="65"/>
        <v>45291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3">
        <f t="shared" si="65"/>
        <v>45291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3">
        <f t="shared" si="65"/>
        <v>45291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3">
        <f t="shared" si="65"/>
        <v>45291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3">
        <f t="shared" si="65"/>
        <v>45291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3">
        <f t="shared" si="65"/>
        <v>45291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3">
        <f t="shared" si="65"/>
        <v>45291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3">
        <f t="shared" si="65"/>
        <v>45291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3">
        <f t="shared" si="65"/>
        <v>45291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3">
        <f t="shared" si="65"/>
        <v>45291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3">
        <f t="shared" si="65"/>
        <v>45291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3">
        <f t="shared" si="65"/>
        <v>45291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3">
        <f t="shared" si="65"/>
        <v>45291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3">
        <f t="shared" si="65"/>
        <v>45291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3">
        <f t="shared" si="65"/>
        <v>45291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3">
        <f t="shared" si="65"/>
        <v>45291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3">
        <f t="shared" si="65"/>
        <v>45291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3">
        <f t="shared" si="65"/>
        <v>45291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3">
        <f t="shared" si="65"/>
        <v>45291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3">
        <f t="shared" si="65"/>
        <v>45291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3">
        <f t="shared" si="65"/>
        <v>45291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3">
        <f t="shared" si="65"/>
        <v>45291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3">
        <f t="shared" si="65"/>
        <v>45291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3">
        <f t="shared" si="65"/>
        <v>45291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3">
        <f t="shared" si="65"/>
        <v>45291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3">
        <f t="shared" si="65"/>
        <v>45291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3">
        <f t="shared" si="65"/>
        <v>45291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3">
        <f t="shared" si="65"/>
        <v>45291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3">
        <f t="shared" si="65"/>
        <v>45291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3">
        <f aca="true" t="shared" si="68" ref="C1168:C1195">endDate</f>
        <v>45291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3">
        <f t="shared" si="68"/>
        <v>45291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3">
        <f t="shared" si="68"/>
        <v>45291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3">
        <f t="shared" si="68"/>
        <v>45291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3">
        <f t="shared" si="68"/>
        <v>45291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3">
        <f t="shared" si="68"/>
        <v>45291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3">
        <f t="shared" si="68"/>
        <v>45291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3">
        <f t="shared" si="68"/>
        <v>45291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3">
        <f t="shared" si="68"/>
        <v>45291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3">
        <f t="shared" si="68"/>
        <v>45291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3">
        <f t="shared" si="68"/>
        <v>45291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3">
        <f t="shared" si="68"/>
        <v>45291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3">
        <f t="shared" si="68"/>
        <v>45291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3">
        <f t="shared" si="68"/>
        <v>45291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3">
        <f t="shared" si="68"/>
        <v>45291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3">
        <f t="shared" si="68"/>
        <v>45291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3">
        <f t="shared" si="68"/>
        <v>45291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3">
        <f t="shared" si="68"/>
        <v>45291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3">
        <f t="shared" si="68"/>
        <v>45291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3">
        <f t="shared" si="68"/>
        <v>45291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3">
        <f t="shared" si="68"/>
        <v>45291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3">
        <f t="shared" si="68"/>
        <v>45291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3">
        <f t="shared" si="68"/>
        <v>45291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3">
        <f t="shared" si="68"/>
        <v>45291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3">
        <f t="shared" si="68"/>
        <v>45291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3">
        <f t="shared" si="68"/>
        <v>45291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3">
        <f t="shared" si="68"/>
        <v>45291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3">
        <f t="shared" si="68"/>
        <v>45291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2"/>
      <c r="F1196" s="483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3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3">
        <f t="shared" si="71"/>
        <v>45291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3">
        <f t="shared" si="71"/>
        <v>45291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3">
        <f t="shared" si="71"/>
        <v>45291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3">
        <f t="shared" si="71"/>
        <v>45291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3">
        <f t="shared" si="71"/>
        <v>45291</v>
      </c>
      <c r="D1202" s="99" t="s">
        <v>770</v>
      </c>
      <c r="E1202" s="99">
        <v>1</v>
      </c>
      <c r="F1202" s="99" t="s">
        <v>761</v>
      </c>
      <c r="H1202" s="480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3">
        <f t="shared" si="71"/>
        <v>45291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3">
        <f t="shared" si="71"/>
        <v>45291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3">
        <f t="shared" si="71"/>
        <v>45291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3">
        <f t="shared" si="71"/>
        <v>45291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3">
        <f t="shared" si="71"/>
        <v>45291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3">
        <f t="shared" si="71"/>
        <v>45291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3">
        <f t="shared" si="71"/>
        <v>45291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3">
        <f t="shared" si="71"/>
        <v>45291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3">
        <f t="shared" si="71"/>
        <v>45291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3">
        <f t="shared" si="71"/>
        <v>45291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3">
        <f t="shared" si="71"/>
        <v>45291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3">
        <f t="shared" si="71"/>
        <v>45291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3">
        <f t="shared" si="71"/>
        <v>45291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3">
        <f t="shared" si="71"/>
        <v>45291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3">
        <f t="shared" si="71"/>
        <v>45291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3">
        <f t="shared" si="71"/>
        <v>45291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3">
        <f t="shared" si="71"/>
        <v>45291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3">
        <f t="shared" si="71"/>
        <v>45291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3">
        <f t="shared" si="71"/>
        <v>45291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3">
        <f t="shared" si="71"/>
        <v>45291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3">
        <f t="shared" si="71"/>
        <v>45291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3">
        <f t="shared" si="71"/>
        <v>45291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3">
        <f t="shared" si="71"/>
        <v>45291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3">
        <f t="shared" si="71"/>
        <v>45291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3">
        <f t="shared" si="71"/>
        <v>45291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3">
        <f t="shared" si="71"/>
        <v>45291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3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3">
        <f t="shared" si="74"/>
        <v>45291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3">
        <f t="shared" si="74"/>
        <v>45291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3">
        <f t="shared" si="74"/>
        <v>45291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3">
        <f t="shared" si="74"/>
        <v>45291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3">
        <f t="shared" si="74"/>
        <v>45291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3">
        <f t="shared" si="74"/>
        <v>45291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3">
        <f t="shared" si="74"/>
        <v>45291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3">
        <f t="shared" si="74"/>
        <v>45291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3">
        <f t="shared" si="74"/>
        <v>45291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3">
        <f t="shared" si="74"/>
        <v>45291</v>
      </c>
      <c r="D1239" s="99" t="s">
        <v>763</v>
      </c>
      <c r="E1239" s="99">
        <v>4</v>
      </c>
      <c r="F1239" s="99" t="s">
        <v>762</v>
      </c>
      <c r="H1239" s="480">
        <f>'Справка 8'!F13</f>
        <v>95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3">
        <f t="shared" si="74"/>
        <v>45291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3">
        <f t="shared" si="74"/>
        <v>45291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3">
        <f t="shared" si="74"/>
        <v>45291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3">
        <f t="shared" si="74"/>
        <v>45291</v>
      </c>
      <c r="D1243" s="99" t="s">
        <v>769</v>
      </c>
      <c r="E1243" s="99">
        <v>4</v>
      </c>
      <c r="F1243" s="99" t="s">
        <v>79</v>
      </c>
      <c r="H1243" s="480">
        <f>'Справка 8'!F17</f>
        <v>30322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3">
        <f t="shared" si="74"/>
        <v>45291</v>
      </c>
      <c r="D1244" s="99" t="s">
        <v>770</v>
      </c>
      <c r="E1244" s="99">
        <v>4</v>
      </c>
      <c r="F1244" s="99" t="s">
        <v>761</v>
      </c>
      <c r="H1244" s="480">
        <f>'Справка 8'!F18</f>
        <v>30417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3">
        <f t="shared" si="74"/>
        <v>45291</v>
      </c>
      <c r="D1245" s="99" t="s">
        <v>772</v>
      </c>
      <c r="E1245" s="99">
        <v>4</v>
      </c>
      <c r="F1245" s="99" t="s">
        <v>762</v>
      </c>
      <c r="H1245" s="480">
        <f>'Справка 8'!F20</f>
        <v>57902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3">
        <f t="shared" si="74"/>
        <v>45291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3">
        <f t="shared" si="74"/>
        <v>45291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3">
        <f t="shared" si="74"/>
        <v>45291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3">
        <f t="shared" si="74"/>
        <v>45291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3">
        <f t="shared" si="74"/>
        <v>45291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3">
        <f t="shared" si="74"/>
        <v>45291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3">
        <f t="shared" si="74"/>
        <v>45291</v>
      </c>
      <c r="D1252" s="99" t="s">
        <v>786</v>
      </c>
      <c r="E1252" s="99">
        <v>4</v>
      </c>
      <c r="F1252" s="99" t="s">
        <v>771</v>
      </c>
      <c r="H1252" s="480">
        <f>'Справка 8'!F27</f>
        <v>57902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3">
        <f t="shared" si="74"/>
        <v>45291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3">
        <f t="shared" si="74"/>
        <v>45291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3">
        <f t="shared" si="74"/>
        <v>45291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3">
        <f t="shared" si="74"/>
        <v>45291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3">
        <f t="shared" si="74"/>
        <v>45291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3">
        <f t="shared" si="74"/>
        <v>45291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3">
        <f t="shared" si="74"/>
        <v>45291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3">
        <f t="shared" si="74"/>
        <v>45291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3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3">
        <f t="shared" si="77"/>
        <v>45291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3">
        <f t="shared" si="77"/>
        <v>45291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3">
        <f t="shared" si="77"/>
        <v>45291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3">
        <f t="shared" si="77"/>
        <v>45291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3">
        <f t="shared" si="77"/>
        <v>45291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3">
        <f t="shared" si="77"/>
        <v>45291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3">
        <f t="shared" si="77"/>
        <v>45291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3">
        <f t="shared" si="77"/>
        <v>45291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3">
        <f t="shared" si="77"/>
        <v>45291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3">
        <f t="shared" si="77"/>
        <v>45291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3">
        <f t="shared" si="77"/>
        <v>45291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3">
        <f t="shared" si="77"/>
        <v>45291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3">
        <f t="shared" si="77"/>
        <v>45291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3">
        <f t="shared" si="77"/>
        <v>45291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3">
        <f t="shared" si="77"/>
        <v>45291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3">
        <f t="shared" si="77"/>
        <v>45291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3">
        <f t="shared" si="77"/>
        <v>45291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3">
        <f t="shared" si="77"/>
        <v>45291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3">
        <f t="shared" si="77"/>
        <v>45291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3">
        <f t="shared" si="77"/>
        <v>45291</v>
      </c>
      <c r="D1281" s="99" t="s">
        <v>763</v>
      </c>
      <c r="E1281" s="99">
        <v>7</v>
      </c>
      <c r="F1281" s="99" t="s">
        <v>762</v>
      </c>
      <c r="H1281" s="480">
        <f>'Справка 8'!I13</f>
        <v>95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3">
        <f t="shared" si="77"/>
        <v>45291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3">
        <f t="shared" si="77"/>
        <v>45291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3">
        <f t="shared" si="77"/>
        <v>45291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3">
        <f t="shared" si="77"/>
        <v>45291</v>
      </c>
      <c r="D1285" s="99" t="s">
        <v>769</v>
      </c>
      <c r="E1285" s="99">
        <v>7</v>
      </c>
      <c r="F1285" s="99" t="s">
        <v>79</v>
      </c>
      <c r="H1285" s="480">
        <f>'Справка 8'!I17</f>
        <v>30322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3">
        <f t="shared" si="77"/>
        <v>45291</v>
      </c>
      <c r="D1286" s="99" t="s">
        <v>770</v>
      </c>
      <c r="E1286" s="99">
        <v>7</v>
      </c>
      <c r="F1286" s="99" t="s">
        <v>761</v>
      </c>
      <c r="H1286" s="480">
        <f>'Справка 8'!I18</f>
        <v>30417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3">
        <f t="shared" si="77"/>
        <v>45291</v>
      </c>
      <c r="D1287" s="99" t="s">
        <v>772</v>
      </c>
      <c r="E1287" s="99">
        <v>7</v>
      </c>
      <c r="F1287" s="99" t="s">
        <v>762</v>
      </c>
      <c r="H1287" s="480">
        <f>'Справка 8'!I20</f>
        <v>57902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3">
        <f t="shared" si="77"/>
        <v>45291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3">
        <f t="shared" si="77"/>
        <v>45291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3">
        <f t="shared" si="77"/>
        <v>45291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3">
        <f t="shared" si="77"/>
        <v>45291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3">
        <f t="shared" si="77"/>
        <v>45291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3">
        <f t="shared" si="77"/>
        <v>45291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3">
        <f t="shared" si="77"/>
        <v>45291</v>
      </c>
      <c r="D1294" s="99" t="s">
        <v>786</v>
      </c>
      <c r="E1294" s="99">
        <v>7</v>
      </c>
      <c r="F1294" s="99" t="s">
        <v>771</v>
      </c>
      <c r="H1294" s="480">
        <f>'Справка 8'!I27</f>
        <v>57902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F24" sqref="F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673" t="s">
        <v>973</v>
      </c>
      <c r="C1" s="674"/>
      <c r="D1" s="683"/>
      <c r="E1" s="683"/>
    </row>
    <row r="2" spans="2:5" ht="15">
      <c r="B2" s="673" t="s">
        <v>974</v>
      </c>
      <c r="C2" s="674"/>
      <c r="D2" s="683"/>
      <c r="E2" s="683"/>
    </row>
    <row r="3" spans="2:5" ht="15">
      <c r="B3" s="675"/>
      <c r="C3" s="675"/>
      <c r="D3" s="684"/>
      <c r="E3" s="684"/>
    </row>
    <row r="4" spans="2:5" ht="60">
      <c r="B4" s="676" t="s">
        <v>975</v>
      </c>
      <c r="C4" s="675"/>
      <c r="D4" s="684"/>
      <c r="E4" s="684"/>
    </row>
    <row r="5" spans="2:5" ht="15">
      <c r="B5" s="675"/>
      <c r="C5" s="675"/>
      <c r="D5" s="684"/>
      <c r="E5" s="684"/>
    </row>
    <row r="6" spans="2:5" ht="15">
      <c r="B6" s="673" t="s">
        <v>976</v>
      </c>
      <c r="C6" s="674"/>
      <c r="D6" s="683"/>
      <c r="E6" s="685" t="s">
        <v>977</v>
      </c>
    </row>
    <row r="7" spans="2:5" ht="15.75" thickBot="1">
      <c r="B7" s="675"/>
      <c r="C7" s="675"/>
      <c r="D7" s="684"/>
      <c r="E7" s="684"/>
    </row>
    <row r="8" spans="2:5" ht="75">
      <c r="B8" s="677" t="s">
        <v>978</v>
      </c>
      <c r="C8" s="678"/>
      <c r="D8" s="686"/>
      <c r="E8" s="687">
        <v>1</v>
      </c>
    </row>
    <row r="9" spans="2:5" ht="15.75" thickBot="1">
      <c r="B9" s="679"/>
      <c r="C9" s="680"/>
      <c r="D9" s="688"/>
      <c r="E9" s="689" t="s">
        <v>979</v>
      </c>
    </row>
    <row r="10" spans="2:5" ht="15">
      <c r="B10" s="675"/>
      <c r="C10" s="675"/>
      <c r="D10" s="684"/>
      <c r="E10" s="684"/>
    </row>
    <row r="11" spans="2:5" ht="15">
      <c r="B11" s="675"/>
      <c r="C11" s="675"/>
      <c r="D11" s="684"/>
      <c r="E11" s="684"/>
    </row>
    <row r="12" spans="2:5" ht="15">
      <c r="B12" s="674" t="s">
        <v>980</v>
      </c>
      <c r="C12" s="674"/>
      <c r="D12" s="683"/>
      <c r="E12" s="683"/>
    </row>
    <row r="13" spans="2:5" ht="15.75" thickBot="1">
      <c r="B13" s="675"/>
      <c r="C13" s="675"/>
      <c r="D13" s="684"/>
      <c r="E13" s="684"/>
    </row>
    <row r="14" spans="2:5" ht="60.75" thickBot="1">
      <c r="B14" s="681" t="s">
        <v>981</v>
      </c>
      <c r="C14" s="682"/>
      <c r="D14" s="690"/>
      <c r="E14" s="691">
        <v>22</v>
      </c>
    </row>
    <row r="15" spans="2:5" ht="15">
      <c r="B15" s="675"/>
      <c r="C15" s="675"/>
      <c r="D15" s="684"/>
      <c r="E15" s="68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7633</v>
      </c>
      <c r="H12" s="662">
        <v>7633</v>
      </c>
    </row>
    <row r="13" spans="1:8" ht="15.75">
      <c r="A13" s="84" t="s">
        <v>27</v>
      </c>
      <c r="B13" s="86" t="s">
        <v>28</v>
      </c>
      <c r="C13" s="188">
        <f>942+1110</f>
        <v>2052</v>
      </c>
      <c r="D13" s="188">
        <v>1024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/>
      <c r="D14" s="188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365</v>
      </c>
      <c r="D15" s="188">
        <f>301-44</f>
        <v>257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8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4" t="s">
        <v>47</v>
      </c>
      <c r="F18" s="463" t="s">
        <v>48</v>
      </c>
      <c r="G18" s="569">
        <f>G12+G15+G16+G17</f>
        <v>7633</v>
      </c>
      <c r="H18" s="570">
        <f>H12+H15+H16+H17</f>
        <v>7633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1"/>
      <c r="H19" s="572"/>
    </row>
    <row r="20" spans="1:8" ht="15.75">
      <c r="A20" s="465" t="s">
        <v>52</v>
      </c>
      <c r="B20" s="90" t="s">
        <v>53</v>
      </c>
      <c r="C20" s="557">
        <f>SUM(C12:C19)</f>
        <v>2421</v>
      </c>
      <c r="D20" s="558">
        <f>SUM(D12:D19)</f>
        <v>1285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9">
        <v>25308</v>
      </c>
      <c r="D21" s="459">
        <v>23550</v>
      </c>
      <c r="E21" s="84" t="s">
        <v>58</v>
      </c>
      <c r="F21" s="87" t="s">
        <v>59</v>
      </c>
      <c r="G21" s="188">
        <v>1415</v>
      </c>
      <c r="H21" s="188">
        <v>527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3">
        <f>SUM(G23:G25)</f>
        <v>361</v>
      </c>
      <c r="H22" s="574">
        <f>SUM(H23:H25)</f>
        <v>361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173</v>
      </c>
      <c r="D25" s="188">
        <v>171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67" t="s">
        <v>77</v>
      </c>
      <c r="F26" s="89" t="s">
        <v>78</v>
      </c>
      <c r="G26" s="557">
        <f>G20+G21+G22</f>
        <v>1776</v>
      </c>
      <c r="H26" s="558">
        <f>H20+H21+H22</f>
        <v>888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71"/>
      <c r="H27" s="572"/>
    </row>
    <row r="28" spans="1:13" ht="15.75">
      <c r="A28" s="465" t="s">
        <v>82</v>
      </c>
      <c r="B28" s="91" t="s">
        <v>83</v>
      </c>
      <c r="C28" s="557">
        <f>SUM(C24:C27)</f>
        <v>173</v>
      </c>
      <c r="D28" s="558">
        <f>SUM(D24:D27)</f>
        <v>171</v>
      </c>
      <c r="E28" s="193" t="s">
        <v>84</v>
      </c>
      <c r="F28" s="87" t="s">
        <v>85</v>
      </c>
      <c r="G28" s="555">
        <f>SUM(G29:G31)</f>
        <v>40166</v>
      </c>
      <c r="H28" s="556">
        <f>SUM(H29:H31)</f>
        <v>38354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40166</v>
      </c>
      <c r="H29" s="188">
        <v>38354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1611</v>
      </c>
      <c r="H32" s="188">
        <v>1351</v>
      </c>
      <c r="M32" s="92"/>
    </row>
    <row r="33" spans="1:8" ht="15.75">
      <c r="A33" s="465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7" t="s">
        <v>104</v>
      </c>
      <c r="F34" s="89" t="s">
        <v>105</v>
      </c>
      <c r="G34" s="557">
        <f>G28+G32+G33</f>
        <v>41777</v>
      </c>
      <c r="H34" s="558">
        <f>H28+H32+H33</f>
        <v>39705</v>
      </c>
    </row>
    <row r="35" spans="1:8" ht="15.75">
      <c r="A35" s="84" t="s">
        <v>106</v>
      </c>
      <c r="B35" s="88" t="s">
        <v>107</v>
      </c>
      <c r="C35" s="555">
        <f>SUM(C36:C39)</f>
        <v>871</v>
      </c>
      <c r="D35" s="556">
        <f>SUM(D36:D39)</f>
        <v>871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59">
        <f>G26+G18+G34</f>
        <v>51186</v>
      </c>
      <c r="H37" s="560">
        <f>H26+H18+H34</f>
        <v>48226</v>
      </c>
    </row>
    <row r="38" spans="1:13" ht="15.75">
      <c r="A38" s="84" t="s">
        <v>113</v>
      </c>
      <c r="B38" s="86" t="s">
        <v>114</v>
      </c>
      <c r="C38" s="188">
        <v>776</v>
      </c>
      <c r="D38" s="188">
        <v>776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95</v>
      </c>
      <c r="D39" s="188">
        <v>95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663">
        <v>4381</v>
      </c>
      <c r="H40" s="663">
        <v>4130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f>30417-95</f>
        <v>30322</v>
      </c>
      <c r="D45" s="188">
        <f>10426-95</f>
        <v>10331</v>
      </c>
      <c r="E45" s="197" t="s">
        <v>135</v>
      </c>
      <c r="F45" s="87" t="s">
        <v>136</v>
      </c>
      <c r="G45" s="188">
        <v>26510</v>
      </c>
      <c r="H45" s="188">
        <f>46081-7771</f>
        <v>38310</v>
      </c>
    </row>
    <row r="46" spans="1:13" ht="15.75">
      <c r="A46" s="456" t="s">
        <v>137</v>
      </c>
      <c r="B46" s="90" t="s">
        <v>138</v>
      </c>
      <c r="C46" s="557">
        <f>C35+C40+C45</f>
        <v>31193</v>
      </c>
      <c r="D46" s="558">
        <f>D35+D40+D45</f>
        <v>11202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3860</v>
      </c>
      <c r="H48" s="188">
        <v>7771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1768</v>
      </c>
      <c r="H49" s="188">
        <v>834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32138</v>
      </c>
      <c r="H50" s="556">
        <f>SUM(H44:H49)</f>
        <v>46915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5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>
        <f>12654+12</f>
        <v>12666</v>
      </c>
      <c r="H52" s="188">
        <v>12242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2099</v>
      </c>
      <c r="H54" s="188">
        <v>2697</v>
      </c>
    </row>
    <row r="55" spans="1:8" ht="15.75">
      <c r="A55" s="94" t="s">
        <v>166</v>
      </c>
      <c r="B55" s="90" t="s">
        <v>167</v>
      </c>
      <c r="C55" s="461"/>
      <c r="D55" s="462"/>
      <c r="E55" s="84" t="s">
        <v>168</v>
      </c>
      <c r="F55" s="89" t="s">
        <v>169</v>
      </c>
      <c r="G55" s="188"/>
      <c r="H55" s="188"/>
    </row>
    <row r="56" spans="1:13" ht="16.5" thickBot="1">
      <c r="A56" s="458" t="s">
        <v>170</v>
      </c>
      <c r="B56" s="199" t="s">
        <v>171</v>
      </c>
      <c r="C56" s="561">
        <f>C20+C21+C22+C28+C33+C46+C52+C54+C55</f>
        <v>59095</v>
      </c>
      <c r="D56" s="562">
        <f>D20+D21+D22+D28+D33+D46+D52+D54+D55</f>
        <v>36208</v>
      </c>
      <c r="E56" s="94" t="s">
        <v>825</v>
      </c>
      <c r="F56" s="93" t="s">
        <v>172</v>
      </c>
      <c r="G56" s="559">
        <f>G50+G52+G53+G54+G55</f>
        <v>46903</v>
      </c>
      <c r="H56" s="560">
        <f>H50+H52+H53+H54+H55</f>
        <v>61854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2515</v>
      </c>
      <c r="D59" s="188">
        <v>2515</v>
      </c>
      <c r="E59" s="192" t="s">
        <v>180</v>
      </c>
      <c r="F59" s="469" t="s">
        <v>181</v>
      </c>
      <c r="G59" s="188">
        <v>3964</v>
      </c>
      <c r="H59" s="188">
        <v>12682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11970</v>
      </c>
      <c r="H60" s="188">
        <v>4013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55">
        <f>SUM(G62:G68)</f>
        <v>41434</v>
      </c>
      <c r="H61" s="556">
        <f>SUM(H62:H68)</f>
        <v>27044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662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22228</v>
      </c>
      <c r="H63" s="662">
        <v>13795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1583</v>
      </c>
      <c r="H64" s="662">
        <f>192+282+244+66</f>
        <v>784</v>
      </c>
      <c r="M64" s="92"/>
    </row>
    <row r="65" spans="1:8" ht="15.75">
      <c r="A65" s="465" t="s">
        <v>52</v>
      </c>
      <c r="B65" s="90" t="s">
        <v>198</v>
      </c>
      <c r="C65" s="557">
        <f>SUM(C59:C64)</f>
        <v>2515</v>
      </c>
      <c r="D65" s="558">
        <f>SUM(D59:D64)</f>
        <v>2515</v>
      </c>
      <c r="E65" s="84" t="s">
        <v>201</v>
      </c>
      <c r="F65" s="87" t="s">
        <v>202</v>
      </c>
      <c r="G65" s="188">
        <v>17319</v>
      </c>
      <c r="H65" s="662">
        <v>11800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297</v>
      </c>
      <c r="H66" s="662">
        <v>330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/>
      <c r="H67" s="662"/>
    </row>
    <row r="68" spans="1:8" ht="15.75">
      <c r="A68" s="84" t="s">
        <v>206</v>
      </c>
      <c r="B68" s="86" t="s">
        <v>207</v>
      </c>
      <c r="C68" s="188"/>
      <c r="D68" s="188">
        <v>418</v>
      </c>
      <c r="E68" s="84" t="s">
        <v>212</v>
      </c>
      <c r="F68" s="87" t="s">
        <v>213</v>
      </c>
      <c r="G68" s="188"/>
      <c r="H68" s="662">
        <v>330</v>
      </c>
    </row>
    <row r="69" spans="1:8" ht="15.75">
      <c r="A69" s="84" t="s">
        <v>210</v>
      </c>
      <c r="B69" s="86" t="s">
        <v>211</v>
      </c>
      <c r="C69" s="188">
        <v>4002</v>
      </c>
      <c r="D69" s="188">
        <f>5181-1543-1232</f>
        <v>2406</v>
      </c>
      <c r="E69" s="192" t="s">
        <v>79</v>
      </c>
      <c r="F69" s="87" t="s">
        <v>216</v>
      </c>
      <c r="G69" s="188">
        <v>46073</v>
      </c>
      <c r="H69" s="662">
        <f>48787-25+10</f>
        <v>48772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662"/>
    </row>
    <row r="71" spans="1:8" ht="15.75">
      <c r="A71" s="84" t="s">
        <v>217</v>
      </c>
      <c r="B71" s="86" t="s">
        <v>218</v>
      </c>
      <c r="C71" s="188">
        <v>1081</v>
      </c>
      <c r="D71" s="188">
        <v>1232</v>
      </c>
      <c r="E71" s="457" t="s">
        <v>47</v>
      </c>
      <c r="F71" s="89" t="s">
        <v>223</v>
      </c>
      <c r="G71" s="557">
        <f>G59+G60+G61+G69+G70</f>
        <v>103441</v>
      </c>
      <c r="H71" s="558">
        <f>H59+H60+H61+H69+H70</f>
        <v>92511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/>
      <c r="D73" s="188"/>
      <c r="E73" s="456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5"/>
      <c r="H74" s="581"/>
    </row>
    <row r="75" spans="1:8" ht="15.75">
      <c r="A75" s="84" t="s">
        <v>228</v>
      </c>
      <c r="B75" s="86" t="s">
        <v>229</v>
      </c>
      <c r="C75" s="188">
        <v>109</v>
      </c>
      <c r="D75" s="188">
        <v>1543</v>
      </c>
      <c r="E75" s="468" t="s">
        <v>160</v>
      </c>
      <c r="F75" s="89" t="s">
        <v>233</v>
      </c>
      <c r="G75" s="672"/>
      <c r="H75" s="462"/>
    </row>
    <row r="76" spans="1:8" ht="15.75">
      <c r="A76" s="465" t="s">
        <v>77</v>
      </c>
      <c r="B76" s="90" t="s">
        <v>232</v>
      </c>
      <c r="C76" s="557">
        <f>SUM(C68:C75)</f>
        <v>5192</v>
      </c>
      <c r="D76" s="558">
        <f>SUM(D68:D75)</f>
        <v>5599</v>
      </c>
      <c r="E76" s="535"/>
      <c r="F76" s="536"/>
      <c r="G76" s="555"/>
      <c r="H76" s="581"/>
    </row>
    <row r="77" spans="1:8" ht="15.75">
      <c r="A77" s="84"/>
      <c r="B77" s="86"/>
      <c r="C77" s="555"/>
      <c r="D77" s="556"/>
      <c r="E77" s="456" t="s">
        <v>234</v>
      </c>
      <c r="F77" s="89" t="s">
        <v>235</v>
      </c>
      <c r="G77" s="461"/>
      <c r="H77" s="462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57902</v>
      </c>
      <c r="D79" s="556">
        <f>SUM(D80:D82)</f>
        <v>66271</v>
      </c>
      <c r="E79" s="196" t="s">
        <v>824</v>
      </c>
      <c r="F79" s="93" t="s">
        <v>241</v>
      </c>
      <c r="G79" s="559">
        <f>G71+G73+G75+G77</f>
        <v>103441</v>
      </c>
      <c r="H79" s="560">
        <f>H71+H73+H75+H77</f>
        <v>92511</v>
      </c>
    </row>
    <row r="80" spans="1:8" ht="15.75">
      <c r="A80" s="84" t="s">
        <v>239</v>
      </c>
      <c r="B80" s="86" t="s">
        <v>240</v>
      </c>
      <c r="C80" s="188"/>
      <c r="D80" s="188"/>
      <c r="E80" s="535"/>
      <c r="F80" s="536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>
        <f>58983-1081</f>
        <v>57902</v>
      </c>
      <c r="D82" s="188">
        <v>66271</v>
      </c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>
        <v>77258</v>
      </c>
      <c r="D84" s="188">
        <v>92167</v>
      </c>
      <c r="E84" s="198"/>
      <c r="F84" s="97"/>
      <c r="G84" s="582"/>
      <c r="H84" s="583"/>
    </row>
    <row r="85" spans="1:8" ht="15.75">
      <c r="A85" s="465" t="s">
        <v>249</v>
      </c>
      <c r="B85" s="90" t="s">
        <v>250</v>
      </c>
      <c r="C85" s="557">
        <f>C84+C83+C79</f>
        <v>135160</v>
      </c>
      <c r="D85" s="558">
        <f>D84+D83+D79</f>
        <v>158438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3949</v>
      </c>
      <c r="D89" s="188">
        <v>3961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5" t="s">
        <v>823</v>
      </c>
      <c r="B92" s="90" t="s">
        <v>260</v>
      </c>
      <c r="C92" s="557">
        <f>SUM(C88:C91)</f>
        <v>3949</v>
      </c>
      <c r="D92" s="558">
        <f>SUM(D88:D91)</f>
        <v>3961</v>
      </c>
      <c r="E92" s="195"/>
      <c r="F92" s="97"/>
      <c r="G92" s="582"/>
      <c r="H92" s="583"/>
      <c r="M92" s="92"/>
    </row>
    <row r="93" spans="1:8" ht="15.75">
      <c r="A93" s="456" t="s">
        <v>261</v>
      </c>
      <c r="B93" s="90" t="s">
        <v>262</v>
      </c>
      <c r="C93" s="461"/>
      <c r="D93" s="462"/>
      <c r="E93" s="195"/>
      <c r="F93" s="97"/>
      <c r="G93" s="582"/>
      <c r="H93" s="583"/>
    </row>
    <row r="94" spans="1:13" ht="16.5" thickBot="1">
      <c r="A94" s="473" t="s">
        <v>263</v>
      </c>
      <c r="B94" s="217" t="s">
        <v>264</v>
      </c>
      <c r="C94" s="561">
        <f>C65+C76+C85+C92+C93</f>
        <v>146816</v>
      </c>
      <c r="D94" s="562">
        <f>D65+D76+D85+D92+D93</f>
        <v>170513</v>
      </c>
      <c r="E94" s="218"/>
      <c r="F94" s="219"/>
      <c r="G94" s="584"/>
      <c r="H94" s="585"/>
      <c r="M94" s="92"/>
    </row>
    <row r="95" spans="1:8" ht="32.25" thickBot="1">
      <c r="A95" s="470" t="s">
        <v>265</v>
      </c>
      <c r="B95" s="471" t="s">
        <v>266</v>
      </c>
      <c r="C95" s="563">
        <f>C94+C56</f>
        <v>205911</v>
      </c>
      <c r="D95" s="564">
        <f>D94+D56</f>
        <v>206721</v>
      </c>
      <c r="E95" s="220" t="s">
        <v>915</v>
      </c>
      <c r="F95" s="472" t="s">
        <v>268</v>
      </c>
      <c r="G95" s="563">
        <f>G37+G40+G56+G79</f>
        <v>205911</v>
      </c>
      <c r="H95" s="564">
        <f>H37+H40+H56+H79</f>
        <v>206721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49" t="s">
        <v>949</v>
      </c>
      <c r="B98" s="693">
        <f>pdeReportingDate</f>
        <v>45343</v>
      </c>
      <c r="C98" s="693"/>
      <c r="D98" s="693"/>
      <c r="E98" s="693"/>
      <c r="F98" s="693"/>
      <c r="G98" s="693"/>
      <c r="H98" s="693"/>
      <c r="M98" s="92"/>
    </row>
    <row r="99" spans="1:13" ht="15.75">
      <c r="A99" s="64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0" t="s">
        <v>8</v>
      </c>
      <c r="B100" s="694" t="str">
        <f>authorName</f>
        <v>Спас Пещерски</v>
      </c>
      <c r="C100" s="694"/>
      <c r="D100" s="694"/>
      <c r="E100" s="694"/>
      <c r="F100" s="694"/>
      <c r="G100" s="694"/>
      <c r="H100" s="694"/>
    </row>
    <row r="101" spans="1:8" ht="15.75">
      <c r="A101" s="650"/>
      <c r="B101" s="75"/>
      <c r="C101" s="75"/>
      <c r="D101" s="75"/>
      <c r="E101" s="75"/>
      <c r="F101" s="75"/>
      <c r="G101" s="75"/>
      <c r="H101" s="75"/>
    </row>
    <row r="102" spans="1:8" ht="15.75">
      <c r="A102" s="650" t="s">
        <v>894</v>
      </c>
      <c r="B102" s="695"/>
      <c r="C102" s="695"/>
      <c r="D102" s="695"/>
      <c r="E102" s="695"/>
      <c r="F102" s="695"/>
      <c r="G102" s="695"/>
      <c r="H102" s="695"/>
    </row>
    <row r="103" spans="1:13" ht="21.75" customHeight="1">
      <c r="A103" s="651"/>
      <c r="B103" s="692" t="s">
        <v>951</v>
      </c>
      <c r="C103" s="692"/>
      <c r="D103" s="692"/>
      <c r="E103" s="692"/>
      <c r="M103" s="92"/>
    </row>
    <row r="104" spans="1:5" ht="21.75" customHeight="1">
      <c r="A104" s="651"/>
      <c r="B104" s="692" t="s">
        <v>951</v>
      </c>
      <c r="C104" s="692"/>
      <c r="D104" s="692"/>
      <c r="E104" s="692"/>
    </row>
    <row r="105" spans="1:13" ht="21.75" customHeight="1">
      <c r="A105" s="651"/>
      <c r="B105" s="692" t="s">
        <v>951</v>
      </c>
      <c r="C105" s="692"/>
      <c r="D105" s="692"/>
      <c r="E105" s="692"/>
      <c r="M105" s="92"/>
    </row>
    <row r="106" spans="1:5" ht="21.75" customHeight="1">
      <c r="A106" s="651"/>
      <c r="B106" s="692" t="s">
        <v>951</v>
      </c>
      <c r="C106" s="692"/>
      <c r="D106" s="692"/>
      <c r="E106" s="692"/>
    </row>
    <row r="107" spans="1:13" ht="21.75" customHeight="1">
      <c r="A107" s="651"/>
      <c r="B107" s="692"/>
      <c r="C107" s="692"/>
      <c r="D107" s="692"/>
      <c r="E107" s="692"/>
      <c r="M107" s="92"/>
    </row>
    <row r="108" spans="1:5" ht="21.75" customHeight="1">
      <c r="A108" s="651"/>
      <c r="B108" s="692"/>
      <c r="C108" s="692"/>
      <c r="D108" s="692"/>
      <c r="E108" s="692"/>
    </row>
    <row r="109" spans="1:13" ht="21.75" customHeight="1">
      <c r="A109" s="651"/>
      <c r="B109" s="692"/>
      <c r="C109" s="692"/>
      <c r="D109" s="692"/>
      <c r="E109" s="692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F43" sqref="F43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3">
        <v>43</v>
      </c>
      <c r="D12" s="303">
        <v>29</v>
      </c>
      <c r="E12" s="185" t="s">
        <v>277</v>
      </c>
      <c r="F12" s="231" t="s">
        <v>278</v>
      </c>
      <c r="G12" s="303"/>
      <c r="H12" s="303"/>
    </row>
    <row r="13" spans="1:8" ht="15.75">
      <c r="A13" s="185" t="s">
        <v>279</v>
      </c>
      <c r="B13" s="181" t="s">
        <v>280</v>
      </c>
      <c r="C13" s="303">
        <v>3546</v>
      </c>
      <c r="D13" s="303">
        <v>1508</v>
      </c>
      <c r="E13" s="185" t="s">
        <v>281</v>
      </c>
      <c r="F13" s="231" t="s">
        <v>282</v>
      </c>
      <c r="G13" s="303"/>
      <c r="H13" s="303"/>
    </row>
    <row r="14" spans="1:8" ht="15.75">
      <c r="A14" s="185" t="s">
        <v>283</v>
      </c>
      <c r="B14" s="181" t="s">
        <v>284</v>
      </c>
      <c r="C14" s="303">
        <v>477</v>
      </c>
      <c r="D14" s="303">
        <v>238</v>
      </c>
      <c r="E14" s="236" t="s">
        <v>285</v>
      </c>
      <c r="F14" s="231" t="s">
        <v>286</v>
      </c>
      <c r="G14" s="303">
        <v>3075</v>
      </c>
      <c r="H14" s="303">
        <v>6214</v>
      </c>
    </row>
    <row r="15" spans="1:8" ht="15.75">
      <c r="A15" s="185" t="s">
        <v>287</v>
      </c>
      <c r="B15" s="181" t="s">
        <v>288</v>
      </c>
      <c r="C15" s="303">
        <v>3735</v>
      </c>
      <c r="D15" s="303">
        <v>2024</v>
      </c>
      <c r="E15" s="236" t="s">
        <v>79</v>
      </c>
      <c r="F15" s="231" t="s">
        <v>289</v>
      </c>
      <c r="G15" s="303">
        <f>4784+6846+27</f>
        <v>11657</v>
      </c>
      <c r="H15" s="303">
        <f>4665+1613</f>
        <v>6278</v>
      </c>
    </row>
    <row r="16" spans="1:8" ht="15.75">
      <c r="A16" s="185" t="s">
        <v>290</v>
      </c>
      <c r="B16" s="181" t="s">
        <v>291</v>
      </c>
      <c r="C16" s="303">
        <v>516</v>
      </c>
      <c r="D16" s="303">
        <v>231</v>
      </c>
      <c r="E16" s="227" t="s">
        <v>52</v>
      </c>
      <c r="F16" s="255" t="s">
        <v>292</v>
      </c>
      <c r="G16" s="588">
        <f>SUM(G12:G15)</f>
        <v>14732</v>
      </c>
      <c r="H16" s="589">
        <f>SUM(H12:H15)</f>
        <v>12492</v>
      </c>
    </row>
    <row r="17" spans="1:8" ht="31.5">
      <c r="A17" s="185" t="s">
        <v>293</v>
      </c>
      <c r="B17" s="181" t="s">
        <v>294</v>
      </c>
      <c r="C17" s="303"/>
      <c r="D17" s="303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3"/>
      <c r="D18" s="303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3">
        <f>1335+6618-1</f>
        <v>7952</v>
      </c>
      <c r="D19" s="303">
        <f>4489+89+2289</f>
        <v>6867</v>
      </c>
      <c r="E19" s="185" t="s">
        <v>301</v>
      </c>
      <c r="F19" s="228" t="s">
        <v>302</v>
      </c>
      <c r="G19" s="303"/>
      <c r="H19" s="304"/>
    </row>
    <row r="20" spans="1:8" ht="15.75">
      <c r="A20" s="226" t="s">
        <v>303</v>
      </c>
      <c r="B20" s="181" t="s">
        <v>304</v>
      </c>
      <c r="C20" s="303"/>
      <c r="D20" s="303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3"/>
      <c r="D21" s="303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16269</v>
      </c>
      <c r="D22" s="589">
        <f>SUM(D12:D18)+D19</f>
        <v>10897</v>
      </c>
      <c r="E22" s="185" t="s">
        <v>309</v>
      </c>
      <c r="F22" s="228" t="s">
        <v>310</v>
      </c>
      <c r="G22" s="303">
        <v>3300</v>
      </c>
      <c r="H22" s="303">
        <v>314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3"/>
      <c r="H23" s="303">
        <v>754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3">
        <v>9393</v>
      </c>
      <c r="H24" s="303">
        <v>9189</v>
      </c>
    </row>
    <row r="25" spans="1:8" ht="31.5">
      <c r="A25" s="185" t="s">
        <v>316</v>
      </c>
      <c r="B25" s="228" t="s">
        <v>317</v>
      </c>
      <c r="C25" s="303">
        <v>3215</v>
      </c>
      <c r="D25" s="303">
        <v>2730</v>
      </c>
      <c r="E25" s="185" t="s">
        <v>318</v>
      </c>
      <c r="F25" s="228" t="s">
        <v>319</v>
      </c>
      <c r="G25" s="303"/>
      <c r="H25" s="303"/>
    </row>
    <row r="26" spans="1:8" ht="31.5">
      <c r="A26" s="185" t="s">
        <v>320</v>
      </c>
      <c r="B26" s="228" t="s">
        <v>321</v>
      </c>
      <c r="C26" s="303">
        <v>5128</v>
      </c>
      <c r="D26" s="303">
        <v>7064</v>
      </c>
      <c r="E26" s="185" t="s">
        <v>322</v>
      </c>
      <c r="F26" s="228" t="s">
        <v>323</v>
      </c>
      <c r="G26" s="303">
        <v>146</v>
      </c>
      <c r="H26" s="303">
        <v>876</v>
      </c>
    </row>
    <row r="27" spans="1:8" ht="31.5">
      <c r="A27" s="185" t="s">
        <v>324</v>
      </c>
      <c r="B27" s="228" t="s">
        <v>325</v>
      </c>
      <c r="C27" s="303"/>
      <c r="D27" s="303"/>
      <c r="E27" s="227" t="s">
        <v>104</v>
      </c>
      <c r="F27" s="229" t="s">
        <v>326</v>
      </c>
      <c r="G27" s="588">
        <f>SUM(G22:G26)</f>
        <v>12839</v>
      </c>
      <c r="H27" s="589">
        <f>SUM(H22:H26)</f>
        <v>11133</v>
      </c>
    </row>
    <row r="28" spans="1:8" ht="15.75">
      <c r="A28" s="185" t="s">
        <v>79</v>
      </c>
      <c r="B28" s="228" t="s">
        <v>327</v>
      </c>
      <c r="C28" s="303"/>
      <c r="D28" s="303">
        <f>179+127</f>
        <v>306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8343</v>
      </c>
      <c r="D29" s="589">
        <f>SUM(D25:D28)</f>
        <v>10100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24612</v>
      </c>
      <c r="D31" s="595">
        <f>D29+D22</f>
        <v>20997</v>
      </c>
      <c r="E31" s="242" t="s">
        <v>800</v>
      </c>
      <c r="F31" s="257" t="s">
        <v>331</v>
      </c>
      <c r="G31" s="244">
        <f>G16+G18+G27</f>
        <v>27571</v>
      </c>
      <c r="H31" s="245">
        <f>H16+H18+H27</f>
        <v>23625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2959</v>
      </c>
      <c r="D33" s="235">
        <f>IF((H31-D31)&gt;0,H31-D31,0)</f>
        <v>2628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3"/>
      <c r="D34" s="304"/>
      <c r="E34" s="225" t="s">
        <v>338</v>
      </c>
      <c r="F34" s="228" t="s">
        <v>339</v>
      </c>
      <c r="G34" s="303">
        <v>1207</v>
      </c>
      <c r="H34" s="303">
        <v>599</v>
      </c>
    </row>
    <row r="35" spans="1:8" ht="15.75">
      <c r="A35" s="225" t="s">
        <v>340</v>
      </c>
      <c r="B35" s="229" t="s">
        <v>341</v>
      </c>
      <c r="C35" s="303"/>
      <c r="D35" s="304"/>
      <c r="E35" s="225" t="s">
        <v>342</v>
      </c>
      <c r="F35" s="228" t="s">
        <v>343</v>
      </c>
      <c r="G35" s="303"/>
      <c r="H35" s="304"/>
    </row>
    <row r="36" spans="1:8" ht="16.5" thickBot="1">
      <c r="A36" s="249" t="s">
        <v>344</v>
      </c>
      <c r="B36" s="247" t="s">
        <v>345</v>
      </c>
      <c r="C36" s="596">
        <f>C31-C34+C35</f>
        <v>24612</v>
      </c>
      <c r="D36" s="597">
        <f>D31-D34+D35</f>
        <v>20997</v>
      </c>
      <c r="E36" s="253" t="s">
        <v>346</v>
      </c>
      <c r="F36" s="247" t="s">
        <v>347</v>
      </c>
      <c r="G36" s="258">
        <f>G35-G34+G31</f>
        <v>26364</v>
      </c>
      <c r="H36" s="259">
        <f>H35-H34+H31</f>
        <v>23026</v>
      </c>
    </row>
    <row r="37" spans="1:8" ht="15.75">
      <c r="A37" s="252" t="s">
        <v>348</v>
      </c>
      <c r="B37" s="222" t="s">
        <v>349</v>
      </c>
      <c r="C37" s="594">
        <f>IF((G36-C36)&gt;0,G36-C36,0)</f>
        <v>1752</v>
      </c>
      <c r="D37" s="595">
        <f>IF((H36-D36)&gt;0,H36-D36,0)</f>
        <v>2029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128</v>
      </c>
      <c r="D38" s="589">
        <f>D39+D40+D41</f>
        <v>111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3">
        <v>128</v>
      </c>
      <c r="D39" s="304">
        <v>111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3"/>
      <c r="D40" s="303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3"/>
      <c r="D41" s="304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1624</v>
      </c>
      <c r="D42" s="235">
        <f>+IF((H36-D36-D38)&gt;0,H36-D36-D38,0)</f>
        <v>1918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3">
        <v>13</v>
      </c>
      <c r="D43" s="304">
        <v>567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1611</v>
      </c>
      <c r="D44" s="259">
        <f>IF(H42=0,IF(D42-D43&gt;0,D42-D43+H43,0),IF(H42-H43&lt;0,H43-H42+D42,0))</f>
        <v>1351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26364</v>
      </c>
      <c r="D45" s="591">
        <f>D36+D38+D42</f>
        <v>23026</v>
      </c>
      <c r="E45" s="261" t="s">
        <v>373</v>
      </c>
      <c r="F45" s="263" t="s">
        <v>374</v>
      </c>
      <c r="G45" s="590">
        <f>G42+G36</f>
        <v>26364</v>
      </c>
      <c r="H45" s="591">
        <f>H42+H36</f>
        <v>23026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96" t="s">
        <v>950</v>
      </c>
      <c r="B47" s="696"/>
      <c r="C47" s="696"/>
      <c r="D47" s="696"/>
      <c r="E47" s="696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49" t="s">
        <v>949</v>
      </c>
      <c r="B50" s="693">
        <f>pdeReportingDate</f>
        <v>45343</v>
      </c>
      <c r="C50" s="693"/>
      <c r="D50" s="693"/>
      <c r="E50" s="693"/>
      <c r="F50" s="693"/>
      <c r="G50" s="693"/>
      <c r="H50" s="693"/>
      <c r="M50" s="92"/>
    </row>
    <row r="51" spans="1:13" s="41" customFormat="1" ht="15.75">
      <c r="A51" s="64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0" t="s">
        <v>8</v>
      </c>
      <c r="B52" s="694" t="str">
        <f>authorName</f>
        <v>Спас Пещерски</v>
      </c>
      <c r="C52" s="694"/>
      <c r="D52" s="694"/>
      <c r="E52" s="694"/>
      <c r="F52" s="694"/>
      <c r="G52" s="694"/>
      <c r="H52" s="694"/>
    </row>
    <row r="53" spans="1:8" s="41" customFormat="1" ht="15.75">
      <c r="A53" s="65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0" t="s">
        <v>894</v>
      </c>
      <c r="B54" s="695"/>
      <c r="C54" s="695"/>
      <c r="D54" s="695"/>
      <c r="E54" s="695"/>
      <c r="F54" s="695"/>
      <c r="G54" s="695"/>
      <c r="H54" s="695"/>
    </row>
    <row r="55" spans="1:8" ht="15.75" customHeight="1">
      <c r="A55" s="651"/>
      <c r="B55" s="692" t="s">
        <v>951</v>
      </c>
      <c r="C55" s="692"/>
      <c r="D55" s="692"/>
      <c r="E55" s="692"/>
      <c r="F55" s="539"/>
      <c r="G55" s="44"/>
      <c r="H55" s="41"/>
    </row>
    <row r="56" spans="1:8" ht="15.75" customHeight="1">
      <c r="A56" s="651"/>
      <c r="B56" s="692" t="s">
        <v>951</v>
      </c>
      <c r="C56" s="692"/>
      <c r="D56" s="692"/>
      <c r="E56" s="692"/>
      <c r="F56" s="539"/>
      <c r="G56" s="44"/>
      <c r="H56" s="41"/>
    </row>
    <row r="57" spans="1:8" ht="15.75" customHeight="1">
      <c r="A57" s="651"/>
      <c r="B57" s="692" t="s">
        <v>951</v>
      </c>
      <c r="C57" s="692"/>
      <c r="D57" s="692"/>
      <c r="E57" s="692"/>
      <c r="F57" s="539"/>
      <c r="G57" s="44"/>
      <c r="H57" s="41"/>
    </row>
    <row r="58" spans="1:8" ht="15.75" customHeight="1">
      <c r="A58" s="651"/>
      <c r="B58" s="692" t="s">
        <v>951</v>
      </c>
      <c r="C58" s="692"/>
      <c r="D58" s="692"/>
      <c r="E58" s="692"/>
      <c r="F58" s="539"/>
      <c r="G58" s="44"/>
      <c r="H58" s="41"/>
    </row>
    <row r="59" spans="1:8" ht="15.75">
      <c r="A59" s="651"/>
      <c r="B59" s="692"/>
      <c r="C59" s="692"/>
      <c r="D59" s="692"/>
      <c r="E59" s="692"/>
      <c r="F59" s="539"/>
      <c r="G59" s="44"/>
      <c r="H59" s="41"/>
    </row>
    <row r="60" spans="1:8" ht="15.75">
      <c r="A60" s="651"/>
      <c r="B60" s="692"/>
      <c r="C60" s="692"/>
      <c r="D60" s="692"/>
      <c r="E60" s="692"/>
      <c r="F60" s="539"/>
      <c r="G60" s="44"/>
      <c r="H60" s="41"/>
    </row>
    <row r="61" spans="1:8" ht="15.75">
      <c r="A61" s="651"/>
      <c r="B61" s="692"/>
      <c r="C61" s="692"/>
      <c r="D61" s="692"/>
      <c r="E61" s="692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A50" sqref="A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16120+3877</f>
        <v>19997</v>
      </c>
      <c r="D11" s="188">
        <v>25772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-5346-3264</f>
        <v>-8610</v>
      </c>
      <c r="D12" s="188">
        <v>-4132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-4082-110</f>
        <v>-4192</v>
      </c>
      <c r="D14" s="188">
        <v>-2287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-504</v>
      </c>
      <c r="D15" s="188">
        <v>-261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-475</v>
      </c>
      <c r="D16" s="188">
        <v>-460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8937</v>
      </c>
      <c r="D20" s="188">
        <f>-2733+4682-4281+642-392</f>
        <v>-2082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15153</v>
      </c>
      <c r="D21" s="619">
        <f>SUM(D11:D20)</f>
        <v>16550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-2932</v>
      </c>
      <c r="D28" s="188">
        <f>-1047-12048</f>
        <v>-13095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82</v>
      </c>
      <c r="D29" s="188">
        <v>1570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-1942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-4792</v>
      </c>
      <c r="D33" s="619">
        <f>SUM(D23:D32)</f>
        <v>-11532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5113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-6465</v>
      </c>
      <c r="D38" s="188">
        <v>-6238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-1849</v>
      </c>
      <c r="D40" s="188">
        <v>-1388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-2059</f>
        <v>-2059</v>
      </c>
      <c r="D42" s="188">
        <v>-193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-10373</v>
      </c>
      <c r="D43" s="621">
        <f>SUM(D35:D42)</f>
        <v>-2706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-12</v>
      </c>
      <c r="D44" s="296">
        <f>D43+D33+D21</f>
        <v>2312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664">
        <v>3961</v>
      </c>
      <c r="D45" s="664">
        <v>1649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7">
        <f>C45+C44</f>
        <v>3949</v>
      </c>
      <c r="D46" s="298">
        <f>D45+D44</f>
        <v>3961</v>
      </c>
      <c r="E46" s="168"/>
      <c r="F46" s="168"/>
      <c r="G46" s="171"/>
      <c r="H46" s="171"/>
    </row>
    <row r="47" spans="1:8" ht="15.75">
      <c r="A47" s="292" t="s">
        <v>447</v>
      </c>
      <c r="B47" s="299" t="s">
        <v>448</v>
      </c>
      <c r="C47" s="665">
        <v>3949</v>
      </c>
      <c r="D47" s="666">
        <v>3961</v>
      </c>
      <c r="E47" s="168"/>
      <c r="F47" s="168"/>
      <c r="G47" s="171"/>
      <c r="H47" s="171"/>
    </row>
    <row r="48" spans="1:8" ht="16.5" thickBot="1">
      <c r="A48" s="270" t="s">
        <v>449</v>
      </c>
      <c r="B48" s="300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7" t="s">
        <v>940</v>
      </c>
      <c r="G50" s="171"/>
      <c r="H50" s="171"/>
    </row>
    <row r="51" spans="1:8" ht="15.75">
      <c r="A51" s="697" t="s">
        <v>946</v>
      </c>
      <c r="B51" s="697"/>
      <c r="C51" s="697"/>
      <c r="D51" s="697"/>
      <c r="G51" s="171"/>
      <c r="H51" s="171"/>
    </row>
    <row r="52" spans="1:8" ht="15.75">
      <c r="A52" s="648"/>
      <c r="B52" s="648"/>
      <c r="C52" s="648"/>
      <c r="D52" s="648"/>
      <c r="G52" s="171"/>
      <c r="H52" s="171"/>
    </row>
    <row r="53" spans="1:8" ht="15.75">
      <c r="A53" s="648"/>
      <c r="B53" s="648"/>
      <c r="C53" s="648"/>
      <c r="D53" s="648"/>
      <c r="G53" s="171"/>
      <c r="H53" s="171"/>
    </row>
    <row r="54" spans="1:13" s="41" customFormat="1" ht="15.75">
      <c r="A54" s="649" t="s">
        <v>949</v>
      </c>
      <c r="B54" s="693">
        <f>pdeReportingDate</f>
        <v>45343</v>
      </c>
      <c r="C54" s="693"/>
      <c r="D54" s="693"/>
      <c r="E54" s="693"/>
      <c r="F54" s="652"/>
      <c r="G54" s="652"/>
      <c r="H54" s="652"/>
      <c r="M54" s="92"/>
    </row>
    <row r="55" spans="1:13" s="41" customFormat="1" ht="15.75">
      <c r="A55" s="649"/>
      <c r="B55" s="693"/>
      <c r="C55" s="693"/>
      <c r="D55" s="693"/>
      <c r="E55" s="693"/>
      <c r="F55" s="51"/>
      <c r="G55" s="51"/>
      <c r="H55" s="51"/>
      <c r="M55" s="92"/>
    </row>
    <row r="56" spans="1:8" s="41" customFormat="1" ht="15.75">
      <c r="A56" s="650" t="s">
        <v>8</v>
      </c>
      <c r="B56" s="694" t="str">
        <f>authorName</f>
        <v>Спас Пещерски</v>
      </c>
      <c r="C56" s="694"/>
      <c r="D56" s="694"/>
      <c r="E56" s="694"/>
      <c r="F56" s="75"/>
      <c r="G56" s="75"/>
      <c r="H56" s="75"/>
    </row>
    <row r="57" spans="1:8" s="41" customFormat="1" ht="15.75">
      <c r="A57" s="650"/>
      <c r="B57" s="694"/>
      <c r="C57" s="694"/>
      <c r="D57" s="694"/>
      <c r="E57" s="694"/>
      <c r="F57" s="75"/>
      <c r="G57" s="75"/>
      <c r="H57" s="75"/>
    </row>
    <row r="58" spans="1:8" s="41" customFormat="1" ht="15.75">
      <c r="A58" s="650" t="s">
        <v>894</v>
      </c>
      <c r="B58" s="694"/>
      <c r="C58" s="694"/>
      <c r="D58" s="694"/>
      <c r="E58" s="694"/>
      <c r="F58" s="75"/>
      <c r="G58" s="75"/>
      <c r="H58" s="75"/>
    </row>
    <row r="59" spans="1:8" s="182" customFormat="1" ht="15.75">
      <c r="A59" s="651"/>
      <c r="B59" s="692" t="s">
        <v>951</v>
      </c>
      <c r="C59" s="692"/>
      <c r="D59" s="692"/>
      <c r="E59" s="692"/>
      <c r="F59" s="539"/>
      <c r="G59" s="44"/>
      <c r="H59" s="41"/>
    </row>
    <row r="60" spans="1:8" ht="15.75">
      <c r="A60" s="651"/>
      <c r="B60" s="692" t="s">
        <v>951</v>
      </c>
      <c r="C60" s="692"/>
      <c r="D60" s="692"/>
      <c r="E60" s="692"/>
      <c r="F60" s="539"/>
      <c r="G60" s="44"/>
      <c r="H60" s="41"/>
    </row>
    <row r="61" spans="1:8" ht="15.75">
      <c r="A61" s="651"/>
      <c r="B61" s="692" t="s">
        <v>951</v>
      </c>
      <c r="C61" s="692"/>
      <c r="D61" s="692"/>
      <c r="E61" s="692"/>
      <c r="F61" s="539"/>
      <c r="G61" s="44"/>
      <c r="H61" s="41"/>
    </row>
    <row r="62" spans="1:8" ht="15.75">
      <c r="A62" s="651"/>
      <c r="B62" s="692" t="s">
        <v>951</v>
      </c>
      <c r="C62" s="692"/>
      <c r="D62" s="692"/>
      <c r="E62" s="692"/>
      <c r="F62" s="539"/>
      <c r="G62" s="44"/>
      <c r="H62" s="41"/>
    </row>
    <row r="63" spans="1:8" ht="15.75">
      <c r="A63" s="651"/>
      <c r="B63" s="692"/>
      <c r="C63" s="692"/>
      <c r="D63" s="692"/>
      <c r="E63" s="692"/>
      <c r="F63" s="539"/>
      <c r="G63" s="44"/>
      <c r="H63" s="41"/>
    </row>
    <row r="64" spans="1:8" ht="15.75">
      <c r="A64" s="651"/>
      <c r="B64" s="692"/>
      <c r="C64" s="692"/>
      <c r="D64" s="692"/>
      <c r="E64" s="692"/>
      <c r="F64" s="539"/>
      <c r="G64" s="44"/>
      <c r="H64" s="41"/>
    </row>
    <row r="65" spans="1:8" ht="15.75">
      <c r="A65" s="651"/>
      <c r="B65" s="692"/>
      <c r="C65" s="692"/>
      <c r="D65" s="692"/>
      <c r="E65" s="692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2" sqref="B42:H42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702" t="s">
        <v>453</v>
      </c>
      <c r="B8" s="705" t="s">
        <v>454</v>
      </c>
      <c r="C8" s="698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98" t="s">
        <v>460</v>
      </c>
      <c r="L8" s="698" t="s">
        <v>461</v>
      </c>
      <c r="M8" s="496"/>
      <c r="N8" s="497"/>
    </row>
    <row r="9" spans="1:14" s="498" customFormat="1" ht="31.5">
      <c r="A9" s="703"/>
      <c r="B9" s="706"/>
      <c r="C9" s="699"/>
      <c r="D9" s="701" t="s">
        <v>802</v>
      </c>
      <c r="E9" s="701" t="s">
        <v>456</v>
      </c>
      <c r="F9" s="500" t="s">
        <v>457</v>
      </c>
      <c r="G9" s="500"/>
      <c r="H9" s="500"/>
      <c r="I9" s="708" t="s">
        <v>458</v>
      </c>
      <c r="J9" s="708" t="s">
        <v>459</v>
      </c>
      <c r="K9" s="699"/>
      <c r="L9" s="699"/>
      <c r="M9" s="501" t="s">
        <v>801</v>
      </c>
      <c r="N9" s="497"/>
    </row>
    <row r="10" spans="1:14" s="498" customFormat="1" ht="31.5">
      <c r="A10" s="704"/>
      <c r="B10" s="707"/>
      <c r="C10" s="700"/>
      <c r="D10" s="701"/>
      <c r="E10" s="701"/>
      <c r="F10" s="499" t="s">
        <v>462</v>
      </c>
      <c r="G10" s="499" t="s">
        <v>463</v>
      </c>
      <c r="H10" s="499" t="s">
        <v>464</v>
      </c>
      <c r="I10" s="700"/>
      <c r="J10" s="700"/>
      <c r="K10" s="700"/>
      <c r="L10" s="700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1" t="s">
        <v>48</v>
      </c>
      <c r="D12" s="301" t="s">
        <v>48</v>
      </c>
      <c r="E12" s="301" t="s">
        <v>59</v>
      </c>
      <c r="F12" s="301" t="s">
        <v>66</v>
      </c>
      <c r="G12" s="301" t="s">
        <v>70</v>
      </c>
      <c r="H12" s="301" t="s">
        <v>74</v>
      </c>
      <c r="I12" s="301" t="s">
        <v>87</v>
      </c>
      <c r="J12" s="301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4">
        <f>'1-Баланс'!H18</f>
        <v>7633</v>
      </c>
      <c r="D13" s="544">
        <f>'1-Баланс'!H20</f>
        <v>0</v>
      </c>
      <c r="E13" s="544">
        <f>'1-Баланс'!H21</f>
        <v>527</v>
      </c>
      <c r="F13" s="544">
        <f>'1-Баланс'!H23</f>
        <v>361</v>
      </c>
      <c r="G13" s="544">
        <f>'1-Баланс'!H24</f>
        <v>0</v>
      </c>
      <c r="H13" s="545"/>
      <c r="I13" s="544">
        <f>'1-Баланс'!H29+'1-Баланс'!H32</f>
        <v>39705</v>
      </c>
      <c r="J13" s="544">
        <f>'1-Баланс'!H30+'1-Баланс'!H33</f>
        <v>0</v>
      </c>
      <c r="K13" s="545"/>
      <c r="L13" s="544">
        <f>SUM(C13:K13)</f>
        <v>48226</v>
      </c>
      <c r="M13" s="546">
        <f>'1-Баланс'!H40</f>
        <v>4130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462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462</v>
      </c>
      <c r="M14" s="302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3"/>
      <c r="D15" s="303"/>
      <c r="E15" s="303"/>
      <c r="F15" s="303"/>
      <c r="G15" s="303"/>
      <c r="H15" s="303"/>
      <c r="I15" s="303">
        <v>462</v>
      </c>
      <c r="J15" s="303"/>
      <c r="K15" s="303"/>
      <c r="L15" s="544">
        <f t="shared" si="1"/>
        <v>462</v>
      </c>
      <c r="M15" s="304"/>
      <c r="N15" s="160"/>
    </row>
    <row r="16" spans="1:14" ht="15.75">
      <c r="A16" s="514" t="s">
        <v>473</v>
      </c>
      <c r="B16" s="515" t="s">
        <v>474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544">
        <f t="shared" si="1"/>
        <v>0</v>
      </c>
      <c r="M16" s="304"/>
      <c r="N16" s="160"/>
    </row>
    <row r="17" spans="1:14" ht="31.5">
      <c r="A17" s="512" t="s">
        <v>475</v>
      </c>
      <c r="B17" s="513" t="s">
        <v>476</v>
      </c>
      <c r="C17" s="613">
        <f>C13+C14</f>
        <v>7633</v>
      </c>
      <c r="D17" s="613">
        <f aca="true" t="shared" si="2" ref="D17:M17">D13+D14</f>
        <v>0</v>
      </c>
      <c r="E17" s="613">
        <f t="shared" si="2"/>
        <v>527</v>
      </c>
      <c r="F17" s="613">
        <f t="shared" si="2"/>
        <v>361</v>
      </c>
      <c r="G17" s="613">
        <f t="shared" si="2"/>
        <v>0</v>
      </c>
      <c r="H17" s="613">
        <f t="shared" si="2"/>
        <v>0</v>
      </c>
      <c r="I17" s="613">
        <f t="shared" si="2"/>
        <v>40167</v>
      </c>
      <c r="J17" s="613">
        <f t="shared" si="2"/>
        <v>0</v>
      </c>
      <c r="K17" s="613">
        <f t="shared" si="2"/>
        <v>0</v>
      </c>
      <c r="L17" s="544">
        <f t="shared" si="1"/>
        <v>48688</v>
      </c>
      <c r="M17" s="614">
        <f t="shared" si="2"/>
        <v>4130</v>
      </c>
      <c r="N17" s="160"/>
    </row>
    <row r="18" spans="1:14" ht="15.75">
      <c r="A18" s="512" t="s">
        <v>477</v>
      </c>
      <c r="B18" s="513" t="s">
        <v>478</v>
      </c>
      <c r="C18" s="615"/>
      <c r="D18" s="615"/>
      <c r="E18" s="615"/>
      <c r="F18" s="615"/>
      <c r="G18" s="615"/>
      <c r="H18" s="615"/>
      <c r="I18" s="544">
        <f>+'1-Баланс'!G32</f>
        <v>1611</v>
      </c>
      <c r="J18" s="544">
        <f>+'1-Баланс'!G33</f>
        <v>0</v>
      </c>
      <c r="K18" s="545"/>
      <c r="L18" s="544">
        <f t="shared" si="1"/>
        <v>1611</v>
      </c>
      <c r="M18" s="598">
        <v>13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2">
        <f>M20+M21</f>
        <v>0</v>
      </c>
      <c r="N19" s="160"/>
    </row>
    <row r="20" spans="1:14" ht="15.75">
      <c r="A20" s="516" t="s">
        <v>481</v>
      </c>
      <c r="B20" s="517" t="s">
        <v>482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544">
        <f>SUM(C20:K20)</f>
        <v>0</v>
      </c>
      <c r="M20" s="304"/>
      <c r="N20" s="160"/>
    </row>
    <row r="21" spans="1:14" ht="15.75">
      <c r="A21" s="516" t="s">
        <v>483</v>
      </c>
      <c r="B21" s="517" t="s">
        <v>484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544">
        <f t="shared" si="1"/>
        <v>0</v>
      </c>
      <c r="M21" s="304"/>
      <c r="N21" s="160"/>
    </row>
    <row r="22" spans="1:14" ht="15.75">
      <c r="A22" s="514" t="s">
        <v>485</v>
      </c>
      <c r="B22" s="515" t="s">
        <v>486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544">
        <f t="shared" si="1"/>
        <v>0</v>
      </c>
      <c r="M22" s="304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2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544">
        <f t="shared" si="1"/>
        <v>0</v>
      </c>
      <c r="M24" s="304"/>
      <c r="N24" s="160"/>
    </row>
    <row r="25" spans="1:14" ht="15.75">
      <c r="A25" s="514" t="s">
        <v>491</v>
      </c>
      <c r="B25" s="515" t="s">
        <v>492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544">
        <f t="shared" si="1"/>
        <v>0</v>
      </c>
      <c r="M25" s="304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846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846</v>
      </c>
      <c r="M26" s="302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3"/>
      <c r="D27" s="303"/>
      <c r="E27" s="303">
        <v>846</v>
      </c>
      <c r="F27" s="303"/>
      <c r="G27" s="303"/>
      <c r="H27" s="303"/>
      <c r="I27" s="303"/>
      <c r="J27" s="303"/>
      <c r="K27" s="303"/>
      <c r="L27" s="544">
        <f t="shared" si="1"/>
        <v>846</v>
      </c>
      <c r="M27" s="304"/>
      <c r="N27" s="160"/>
    </row>
    <row r="28" spans="1:14" ht="15.75">
      <c r="A28" s="514" t="s">
        <v>491</v>
      </c>
      <c r="B28" s="515" t="s">
        <v>496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544">
        <f t="shared" si="1"/>
        <v>0</v>
      </c>
      <c r="M28" s="304"/>
      <c r="N28" s="160"/>
    </row>
    <row r="29" spans="1:14" ht="15.75">
      <c r="A29" s="514" t="s">
        <v>497</v>
      </c>
      <c r="B29" s="515" t="s">
        <v>498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544">
        <f t="shared" si="1"/>
        <v>0</v>
      </c>
      <c r="M29" s="304"/>
      <c r="N29" s="160"/>
    </row>
    <row r="30" spans="1:14" ht="15.75">
      <c r="A30" s="514" t="s">
        <v>499</v>
      </c>
      <c r="B30" s="515" t="s">
        <v>500</v>
      </c>
      <c r="C30" s="303"/>
      <c r="D30" s="303"/>
      <c r="E30" s="303">
        <v>41</v>
      </c>
      <c r="F30" s="303"/>
      <c r="G30" s="303"/>
      <c r="H30" s="303"/>
      <c r="I30" s="303"/>
      <c r="J30" s="303"/>
      <c r="K30" s="303"/>
      <c r="L30" s="544">
        <f t="shared" si="1"/>
        <v>41</v>
      </c>
      <c r="M30" s="304">
        <v>238</v>
      </c>
      <c r="N30" s="160"/>
    </row>
    <row r="31" spans="1:14" ht="15.75">
      <c r="A31" s="512" t="s">
        <v>501</v>
      </c>
      <c r="B31" s="513" t="s">
        <v>502</v>
      </c>
      <c r="C31" s="613">
        <f>C19+C22+C23+C26+C30+C29+C17+C18</f>
        <v>7633</v>
      </c>
      <c r="D31" s="613">
        <f aca="true" t="shared" si="6" ref="D31:M31">D19+D22+D23+D26+D30+D29+D17+D18</f>
        <v>0</v>
      </c>
      <c r="E31" s="613">
        <f t="shared" si="6"/>
        <v>1414</v>
      </c>
      <c r="F31" s="613">
        <f t="shared" si="6"/>
        <v>361</v>
      </c>
      <c r="G31" s="613">
        <f t="shared" si="6"/>
        <v>0</v>
      </c>
      <c r="H31" s="613">
        <f t="shared" si="6"/>
        <v>0</v>
      </c>
      <c r="I31" s="613">
        <f t="shared" si="6"/>
        <v>41778</v>
      </c>
      <c r="J31" s="613">
        <f t="shared" si="6"/>
        <v>0</v>
      </c>
      <c r="K31" s="613">
        <f t="shared" si="6"/>
        <v>0</v>
      </c>
      <c r="L31" s="544">
        <f t="shared" si="1"/>
        <v>51186</v>
      </c>
      <c r="M31" s="614">
        <f t="shared" si="6"/>
        <v>4381</v>
      </c>
      <c r="N31" s="157"/>
    </row>
    <row r="32" spans="1:14" ht="31.5">
      <c r="A32" s="514" t="s">
        <v>503</v>
      </c>
      <c r="B32" s="515" t="s">
        <v>504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544">
        <f t="shared" si="1"/>
        <v>0</v>
      </c>
      <c r="M32" s="304"/>
      <c r="N32" s="160"/>
    </row>
    <row r="33" spans="1:14" ht="32.25" thickBot="1">
      <c r="A33" s="518" t="s">
        <v>505</v>
      </c>
      <c r="B33" s="519" t="s">
        <v>506</v>
      </c>
      <c r="C33" s="305"/>
      <c r="D33" s="305"/>
      <c r="E33" s="305"/>
      <c r="F33" s="305"/>
      <c r="G33" s="305"/>
      <c r="H33" s="305"/>
      <c r="I33" s="305"/>
      <c r="J33" s="305"/>
      <c r="K33" s="305"/>
      <c r="L33" s="612">
        <f t="shared" si="1"/>
        <v>0</v>
      </c>
      <c r="M33" s="306"/>
      <c r="N33" s="160"/>
    </row>
    <row r="34" spans="1:14" ht="32.25" thickBot="1">
      <c r="A34" s="520" t="s">
        <v>507</v>
      </c>
      <c r="B34" s="521" t="s">
        <v>508</v>
      </c>
      <c r="C34" s="547">
        <f aca="true" t="shared" si="7" ref="C34:K34">C31+C32+C33</f>
        <v>7633</v>
      </c>
      <c r="D34" s="547">
        <f t="shared" si="7"/>
        <v>0</v>
      </c>
      <c r="E34" s="547">
        <f t="shared" si="7"/>
        <v>1414</v>
      </c>
      <c r="F34" s="547">
        <f t="shared" si="7"/>
        <v>361</v>
      </c>
      <c r="G34" s="547">
        <f t="shared" si="7"/>
        <v>0</v>
      </c>
      <c r="H34" s="547">
        <f t="shared" si="7"/>
        <v>0</v>
      </c>
      <c r="I34" s="547">
        <f t="shared" si="7"/>
        <v>41778</v>
      </c>
      <c r="J34" s="547">
        <f t="shared" si="7"/>
        <v>0</v>
      </c>
      <c r="K34" s="547">
        <f t="shared" si="7"/>
        <v>0</v>
      </c>
      <c r="L34" s="611">
        <f t="shared" si="1"/>
        <v>51186</v>
      </c>
      <c r="M34" s="548">
        <f>M31+M32+M33</f>
        <v>4381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49" t="s">
        <v>949</v>
      </c>
      <c r="B38" s="693">
        <f>pdeReportingDate</f>
        <v>45343</v>
      </c>
      <c r="C38" s="693"/>
      <c r="D38" s="693"/>
      <c r="E38" s="693"/>
      <c r="F38" s="693"/>
      <c r="G38" s="693"/>
      <c r="H38" s="693"/>
      <c r="M38" s="160"/>
    </row>
    <row r="39" spans="1:13" ht="15.75">
      <c r="A39" s="64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0" t="s">
        <v>8</v>
      </c>
      <c r="B40" s="694" t="str">
        <f>authorName</f>
        <v>Спас Пещерски</v>
      </c>
      <c r="C40" s="694"/>
      <c r="D40" s="694"/>
      <c r="E40" s="694"/>
      <c r="F40" s="694"/>
      <c r="G40" s="694"/>
      <c r="H40" s="694"/>
      <c r="M40" s="160"/>
    </row>
    <row r="41" spans="1:13" ht="15.75">
      <c r="A41" s="65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0" t="s">
        <v>894</v>
      </c>
      <c r="B42" s="695"/>
      <c r="C42" s="695"/>
      <c r="D42" s="695"/>
      <c r="E42" s="695"/>
      <c r="F42" s="695"/>
      <c r="G42" s="695"/>
      <c r="H42" s="695"/>
      <c r="M42" s="160"/>
    </row>
    <row r="43" spans="1:13" ht="15.75">
      <c r="A43" s="651"/>
      <c r="B43" s="692" t="s">
        <v>951</v>
      </c>
      <c r="C43" s="692"/>
      <c r="D43" s="692"/>
      <c r="E43" s="692"/>
      <c r="F43" s="539"/>
      <c r="G43" s="44"/>
      <c r="H43" s="41"/>
      <c r="M43" s="160"/>
    </row>
    <row r="44" spans="1:13" ht="15.75">
      <c r="A44" s="651"/>
      <c r="B44" s="692" t="s">
        <v>951</v>
      </c>
      <c r="C44" s="692"/>
      <c r="D44" s="692"/>
      <c r="E44" s="692"/>
      <c r="F44" s="539"/>
      <c r="G44" s="44"/>
      <c r="H44" s="41"/>
      <c r="M44" s="160"/>
    </row>
    <row r="45" spans="1:13" ht="15.75">
      <c r="A45" s="651"/>
      <c r="B45" s="692" t="s">
        <v>951</v>
      </c>
      <c r="C45" s="692"/>
      <c r="D45" s="692"/>
      <c r="E45" s="692"/>
      <c r="F45" s="539"/>
      <c r="G45" s="44"/>
      <c r="H45" s="41"/>
      <c r="M45" s="160"/>
    </row>
    <row r="46" spans="1:13" ht="15.75">
      <c r="A46" s="651"/>
      <c r="B46" s="692" t="s">
        <v>951</v>
      </c>
      <c r="C46" s="692"/>
      <c r="D46" s="692"/>
      <c r="E46" s="692"/>
      <c r="F46" s="539"/>
      <c r="G46" s="44"/>
      <c r="H46" s="41"/>
      <c r="M46" s="160"/>
    </row>
    <row r="47" spans="1:13" ht="15.75">
      <c r="A47" s="651"/>
      <c r="B47" s="692"/>
      <c r="C47" s="692"/>
      <c r="D47" s="692"/>
      <c r="E47" s="692"/>
      <c r="F47" s="539"/>
      <c r="G47" s="44"/>
      <c r="H47" s="41"/>
      <c r="M47" s="160"/>
    </row>
    <row r="48" spans="1:13" ht="15.75">
      <c r="A48" s="651"/>
      <c r="B48" s="692"/>
      <c r="C48" s="692"/>
      <c r="D48" s="692"/>
      <c r="E48" s="692"/>
      <c r="F48" s="539"/>
      <c r="G48" s="44"/>
      <c r="H48" s="41"/>
      <c r="M48" s="160"/>
    </row>
    <row r="49" spans="1:13" ht="15.75">
      <c r="A49" s="651"/>
      <c r="B49" s="692"/>
      <c r="C49" s="692"/>
      <c r="D49" s="692"/>
      <c r="E49" s="692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E39" sqref="E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13" t="s">
        <v>453</v>
      </c>
      <c r="B7" s="714"/>
      <c r="C7" s="717" t="s">
        <v>11</v>
      </c>
      <c r="D7" s="324" t="s">
        <v>510</v>
      </c>
      <c r="E7" s="324"/>
      <c r="F7" s="324"/>
      <c r="G7" s="324"/>
      <c r="H7" s="324" t="s">
        <v>511</v>
      </c>
      <c r="I7" s="324"/>
      <c r="J7" s="709" t="s">
        <v>815</v>
      </c>
      <c r="K7" s="324" t="s">
        <v>512</v>
      </c>
      <c r="L7" s="324"/>
      <c r="M7" s="324"/>
      <c r="N7" s="324"/>
      <c r="O7" s="324" t="s">
        <v>511</v>
      </c>
      <c r="P7" s="324"/>
      <c r="Q7" s="709" t="s">
        <v>513</v>
      </c>
      <c r="R7" s="711" t="s">
        <v>514</v>
      </c>
    </row>
    <row r="8" spans="1:18" s="119" customFormat="1" ht="66.75" customHeight="1">
      <c r="A8" s="715"/>
      <c r="B8" s="716"/>
      <c r="C8" s="71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0"/>
      <c r="R8" s="712"/>
    </row>
    <row r="9" spans="1:18" s="119" customFormat="1" ht="16.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15.7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.75">
      <c r="A11" s="326" t="s">
        <v>521</v>
      </c>
      <c r="B11" s="308" t="s">
        <v>522</v>
      </c>
      <c r="C11" s="143" t="s">
        <v>523</v>
      </c>
      <c r="D11" s="667"/>
      <c r="E11" s="667"/>
      <c r="F11" s="667"/>
      <c r="G11" s="316">
        <f>D11+E11-F11</f>
        <v>0</v>
      </c>
      <c r="H11" s="315"/>
      <c r="I11" s="315"/>
      <c r="J11" s="316">
        <f>G11+H11-I11</f>
        <v>0</v>
      </c>
      <c r="K11" s="669"/>
      <c r="L11" s="669"/>
      <c r="M11" s="669"/>
      <c r="N11" s="316">
        <f>K11+L11-M11</f>
        <v>0</v>
      </c>
      <c r="O11" s="315"/>
      <c r="P11" s="315"/>
      <c r="Q11" s="316">
        <f aca="true" t="shared" si="0" ref="Q11:Q27">N11+O11-P11</f>
        <v>0</v>
      </c>
      <c r="R11" s="327">
        <f aca="true" t="shared" si="1" ref="R11:R27">J11-Q11</f>
        <v>0</v>
      </c>
    </row>
    <row r="12" spans="1:18" ht="15.75">
      <c r="A12" s="326" t="s">
        <v>524</v>
      </c>
      <c r="B12" s="308" t="s">
        <v>525</v>
      </c>
      <c r="C12" s="143" t="s">
        <v>526</v>
      </c>
      <c r="D12" s="667">
        <v>1547</v>
      </c>
      <c r="E12" s="667">
        <f>40+741+431</f>
        <v>1212</v>
      </c>
      <c r="F12" s="667"/>
      <c r="G12" s="316">
        <f aca="true" t="shared" si="2" ref="G12:G41">D12+E12-F12</f>
        <v>2759</v>
      </c>
      <c r="H12" s="315"/>
      <c r="I12" s="315"/>
      <c r="J12" s="316">
        <f aca="true" t="shared" si="3" ref="J12:J41">G12+H12-I12</f>
        <v>2759</v>
      </c>
      <c r="K12" s="669">
        <v>523</v>
      </c>
      <c r="L12" s="669">
        <f>120+2+62</f>
        <v>184</v>
      </c>
      <c r="M12" s="669"/>
      <c r="N12" s="316">
        <f aca="true" t="shared" si="4" ref="N12:N41">K12+L12-M12</f>
        <v>707</v>
      </c>
      <c r="O12" s="315"/>
      <c r="P12" s="315"/>
      <c r="Q12" s="316">
        <f t="shared" si="0"/>
        <v>707</v>
      </c>
      <c r="R12" s="327">
        <f t="shared" si="1"/>
        <v>2052</v>
      </c>
    </row>
    <row r="13" spans="1:18" ht="15.75">
      <c r="A13" s="326" t="s">
        <v>527</v>
      </c>
      <c r="B13" s="308" t="s">
        <v>528</v>
      </c>
      <c r="C13" s="143" t="s">
        <v>529</v>
      </c>
      <c r="D13" s="667">
        <v>653</v>
      </c>
      <c r="E13" s="667"/>
      <c r="F13" s="667"/>
      <c r="G13" s="316">
        <f t="shared" si="2"/>
        <v>653</v>
      </c>
      <c r="H13" s="315"/>
      <c r="I13" s="315"/>
      <c r="J13" s="316">
        <f t="shared" si="3"/>
        <v>653</v>
      </c>
      <c r="K13" s="669">
        <v>653</v>
      </c>
      <c r="L13" s="669"/>
      <c r="M13" s="669"/>
      <c r="N13" s="316">
        <f t="shared" si="4"/>
        <v>653</v>
      </c>
      <c r="O13" s="315"/>
      <c r="P13" s="315"/>
      <c r="Q13" s="316">
        <f t="shared" si="0"/>
        <v>653</v>
      </c>
      <c r="R13" s="327">
        <f t="shared" si="1"/>
        <v>0</v>
      </c>
    </row>
    <row r="14" spans="1:18" ht="15.75">
      <c r="A14" s="326" t="s">
        <v>530</v>
      </c>
      <c r="B14" s="308" t="s">
        <v>531</v>
      </c>
      <c r="C14" s="143" t="s">
        <v>532</v>
      </c>
      <c r="D14" s="667">
        <v>759</v>
      </c>
      <c r="E14" s="667">
        <f>176+14</f>
        <v>190</v>
      </c>
      <c r="F14" s="667"/>
      <c r="G14" s="316">
        <f t="shared" si="2"/>
        <v>949</v>
      </c>
      <c r="H14" s="315"/>
      <c r="I14" s="315"/>
      <c r="J14" s="316">
        <f t="shared" si="3"/>
        <v>949</v>
      </c>
      <c r="K14" s="669">
        <v>458</v>
      </c>
      <c r="L14" s="669">
        <f>64+20+42</f>
        <v>126</v>
      </c>
      <c r="M14" s="669"/>
      <c r="N14" s="316">
        <f t="shared" si="4"/>
        <v>584</v>
      </c>
      <c r="O14" s="315"/>
      <c r="P14" s="315"/>
      <c r="Q14" s="316">
        <f t="shared" si="0"/>
        <v>584</v>
      </c>
      <c r="R14" s="327">
        <f t="shared" si="1"/>
        <v>365</v>
      </c>
    </row>
    <row r="15" spans="1:18" ht="15.75">
      <c r="A15" s="326" t="s">
        <v>533</v>
      </c>
      <c r="B15" s="308" t="s">
        <v>534</v>
      </c>
      <c r="C15" s="143" t="s">
        <v>535</v>
      </c>
      <c r="D15" s="667">
        <v>54</v>
      </c>
      <c r="E15" s="667"/>
      <c r="F15" s="667"/>
      <c r="G15" s="316">
        <f t="shared" si="2"/>
        <v>54</v>
      </c>
      <c r="H15" s="315"/>
      <c r="I15" s="315"/>
      <c r="J15" s="316">
        <f t="shared" si="3"/>
        <v>54</v>
      </c>
      <c r="K15" s="669">
        <v>50</v>
      </c>
      <c r="L15" s="669"/>
      <c r="M15" s="669"/>
      <c r="N15" s="316">
        <f t="shared" si="4"/>
        <v>50</v>
      </c>
      <c r="O15" s="315"/>
      <c r="P15" s="315"/>
      <c r="Q15" s="316">
        <f t="shared" si="0"/>
        <v>50</v>
      </c>
      <c r="R15" s="327">
        <f t="shared" si="1"/>
        <v>4</v>
      </c>
    </row>
    <row r="16" spans="1:18" ht="15.75">
      <c r="A16" s="348" t="s">
        <v>814</v>
      </c>
      <c r="B16" s="308" t="s">
        <v>536</v>
      </c>
      <c r="C16" s="143" t="s">
        <v>537</v>
      </c>
      <c r="D16" s="667"/>
      <c r="E16" s="667"/>
      <c r="F16" s="667"/>
      <c r="G16" s="316">
        <f t="shared" si="2"/>
        <v>0</v>
      </c>
      <c r="H16" s="315"/>
      <c r="I16" s="315"/>
      <c r="J16" s="316">
        <f t="shared" si="3"/>
        <v>0</v>
      </c>
      <c r="K16" s="669"/>
      <c r="L16" s="669"/>
      <c r="M16" s="669"/>
      <c r="N16" s="316">
        <f t="shared" si="4"/>
        <v>0</v>
      </c>
      <c r="O16" s="315"/>
      <c r="P16" s="315"/>
      <c r="Q16" s="316">
        <f t="shared" si="0"/>
        <v>0</v>
      </c>
      <c r="R16" s="327">
        <f t="shared" si="1"/>
        <v>0</v>
      </c>
    </row>
    <row r="17" spans="1:18" s="145" customFormat="1" ht="31.5">
      <c r="A17" s="326" t="s">
        <v>538</v>
      </c>
      <c r="B17" s="146" t="s">
        <v>539</v>
      </c>
      <c r="C17" s="144" t="s">
        <v>540</v>
      </c>
      <c r="D17" s="668"/>
      <c r="E17" s="668"/>
      <c r="F17" s="668"/>
      <c r="G17" s="316">
        <f t="shared" si="2"/>
        <v>0</v>
      </c>
      <c r="H17" s="315"/>
      <c r="I17" s="315"/>
      <c r="J17" s="316">
        <f t="shared" si="3"/>
        <v>0</v>
      </c>
      <c r="K17" s="670"/>
      <c r="L17" s="670"/>
      <c r="M17" s="670"/>
      <c r="N17" s="316">
        <f t="shared" si="4"/>
        <v>0</v>
      </c>
      <c r="O17" s="315"/>
      <c r="P17" s="315"/>
      <c r="Q17" s="316">
        <f t="shared" si="0"/>
        <v>0</v>
      </c>
      <c r="R17" s="327">
        <f t="shared" si="1"/>
        <v>0</v>
      </c>
    </row>
    <row r="18" spans="1:18" ht="15.75">
      <c r="A18" s="326" t="s">
        <v>541</v>
      </c>
      <c r="B18" s="146" t="s">
        <v>542</v>
      </c>
      <c r="C18" s="143" t="s">
        <v>543</v>
      </c>
      <c r="D18" s="667"/>
      <c r="E18" s="667"/>
      <c r="F18" s="667"/>
      <c r="G18" s="316">
        <f t="shared" si="2"/>
        <v>0</v>
      </c>
      <c r="H18" s="315"/>
      <c r="I18" s="315"/>
      <c r="J18" s="316">
        <f t="shared" si="3"/>
        <v>0</v>
      </c>
      <c r="K18" s="669"/>
      <c r="L18" s="669"/>
      <c r="M18" s="669"/>
      <c r="N18" s="316">
        <f t="shared" si="4"/>
        <v>0</v>
      </c>
      <c r="O18" s="315"/>
      <c r="P18" s="315"/>
      <c r="Q18" s="316">
        <f t="shared" si="0"/>
        <v>0</v>
      </c>
      <c r="R18" s="327">
        <f t="shared" si="1"/>
        <v>0</v>
      </c>
    </row>
    <row r="19" spans="1:18" ht="15.75">
      <c r="A19" s="326"/>
      <c r="B19" s="309" t="s">
        <v>544</v>
      </c>
      <c r="C19" s="147" t="s">
        <v>545</v>
      </c>
      <c r="D19" s="317">
        <f>SUM(D11:D18)</f>
        <v>3013</v>
      </c>
      <c r="E19" s="317">
        <f>SUM(E11:E18)</f>
        <v>1402</v>
      </c>
      <c r="F19" s="317">
        <f>SUM(F11:F18)</f>
        <v>0</v>
      </c>
      <c r="G19" s="316">
        <f t="shared" si="2"/>
        <v>4415</v>
      </c>
      <c r="H19" s="317">
        <f>SUM(H11:H18)</f>
        <v>0</v>
      </c>
      <c r="I19" s="317">
        <f>SUM(I11:I18)</f>
        <v>0</v>
      </c>
      <c r="J19" s="316">
        <f t="shared" si="3"/>
        <v>4415</v>
      </c>
      <c r="K19" s="317">
        <f>SUM(K11:K18)</f>
        <v>1684</v>
      </c>
      <c r="L19" s="317">
        <f>SUM(L11:L18)</f>
        <v>310</v>
      </c>
      <c r="M19" s="317">
        <f>SUM(M11:M18)</f>
        <v>0</v>
      </c>
      <c r="N19" s="316">
        <f t="shared" si="4"/>
        <v>1994</v>
      </c>
      <c r="O19" s="317">
        <f>SUM(O11:O18)</f>
        <v>0</v>
      </c>
      <c r="P19" s="317">
        <f>SUM(P11:P18)</f>
        <v>0</v>
      </c>
      <c r="Q19" s="316">
        <f t="shared" si="0"/>
        <v>1994</v>
      </c>
      <c r="R19" s="327">
        <f t="shared" si="1"/>
        <v>2421</v>
      </c>
    </row>
    <row r="20" spans="1:18" ht="15.75">
      <c r="A20" s="328" t="s">
        <v>816</v>
      </c>
      <c r="B20" s="310" t="s">
        <v>546</v>
      </c>
      <c r="C20" s="147" t="s">
        <v>547</v>
      </c>
      <c r="D20" s="671">
        <v>23550</v>
      </c>
      <c r="E20" s="671">
        <f>1523+208</f>
        <v>1731</v>
      </c>
      <c r="F20" s="671"/>
      <c r="G20" s="316">
        <f t="shared" si="2"/>
        <v>25281</v>
      </c>
      <c r="H20" s="315">
        <v>27</v>
      </c>
      <c r="I20" s="315"/>
      <c r="J20" s="316">
        <f t="shared" si="3"/>
        <v>25308</v>
      </c>
      <c r="K20" s="315"/>
      <c r="L20" s="315"/>
      <c r="M20" s="315"/>
      <c r="N20" s="316">
        <f t="shared" si="4"/>
        <v>0</v>
      </c>
      <c r="O20" s="315"/>
      <c r="P20" s="315"/>
      <c r="Q20" s="316">
        <f t="shared" si="0"/>
        <v>0</v>
      </c>
      <c r="R20" s="327">
        <f t="shared" si="1"/>
        <v>25308</v>
      </c>
    </row>
    <row r="21" spans="1:18" ht="15.75">
      <c r="A21" s="325" t="s">
        <v>805</v>
      </c>
      <c r="B21" s="310" t="s">
        <v>548</v>
      </c>
      <c r="C21" s="147" t="s">
        <v>549</v>
      </c>
      <c r="D21" s="671"/>
      <c r="E21" s="671"/>
      <c r="F21" s="671"/>
      <c r="G21" s="316">
        <f t="shared" si="2"/>
        <v>0</v>
      </c>
      <c r="H21" s="315"/>
      <c r="I21" s="315"/>
      <c r="J21" s="316">
        <f t="shared" si="3"/>
        <v>0</v>
      </c>
      <c r="K21" s="315"/>
      <c r="L21" s="315"/>
      <c r="M21" s="315"/>
      <c r="N21" s="316">
        <f t="shared" si="4"/>
        <v>0</v>
      </c>
      <c r="O21" s="315"/>
      <c r="P21" s="315"/>
      <c r="Q21" s="316">
        <f t="shared" si="0"/>
        <v>0</v>
      </c>
      <c r="R21" s="327">
        <f t="shared" si="1"/>
        <v>0</v>
      </c>
    </row>
    <row r="22" spans="1:18" ht="15.75">
      <c r="A22" s="325" t="s">
        <v>550</v>
      </c>
      <c r="B22" s="307" t="s">
        <v>551</v>
      </c>
      <c r="C22" s="143"/>
      <c r="D22" s="318"/>
      <c r="E22" s="318"/>
      <c r="F22" s="318"/>
      <c r="G22" s="316">
        <f t="shared" si="2"/>
        <v>0</v>
      </c>
      <c r="H22" s="318"/>
      <c r="I22" s="318"/>
      <c r="J22" s="316">
        <f t="shared" si="3"/>
        <v>0</v>
      </c>
      <c r="K22" s="318"/>
      <c r="L22" s="318"/>
      <c r="M22" s="318"/>
      <c r="N22" s="316">
        <f t="shared" si="4"/>
        <v>0</v>
      </c>
      <c r="O22" s="318"/>
      <c r="P22" s="318"/>
      <c r="Q22" s="316">
        <f t="shared" si="0"/>
        <v>0</v>
      </c>
      <c r="R22" s="327">
        <f t="shared" si="1"/>
        <v>0</v>
      </c>
    </row>
    <row r="23" spans="1:18" ht="15.75">
      <c r="A23" s="326" t="s">
        <v>521</v>
      </c>
      <c r="B23" s="308" t="s">
        <v>552</v>
      </c>
      <c r="C23" s="143" t="s">
        <v>553</v>
      </c>
      <c r="D23" s="667"/>
      <c r="E23" s="667"/>
      <c r="F23" s="667"/>
      <c r="G23" s="316">
        <f t="shared" si="2"/>
        <v>0</v>
      </c>
      <c r="H23" s="315"/>
      <c r="I23" s="315"/>
      <c r="J23" s="316">
        <f t="shared" si="3"/>
        <v>0</v>
      </c>
      <c r="K23" s="669"/>
      <c r="L23" s="669"/>
      <c r="M23" s="669"/>
      <c r="N23" s="316">
        <f t="shared" si="4"/>
        <v>0</v>
      </c>
      <c r="O23" s="315"/>
      <c r="P23" s="315"/>
      <c r="Q23" s="316">
        <f t="shared" si="0"/>
        <v>0</v>
      </c>
      <c r="R23" s="327">
        <f t="shared" si="1"/>
        <v>0</v>
      </c>
    </row>
    <row r="24" spans="1:18" ht="15.75">
      <c r="A24" s="326" t="s">
        <v>524</v>
      </c>
      <c r="B24" s="308" t="s">
        <v>554</v>
      </c>
      <c r="C24" s="143" t="s">
        <v>555</v>
      </c>
      <c r="D24" s="667">
        <v>449</v>
      </c>
      <c r="E24" s="667">
        <f>52+94+19+20+134</f>
        <v>319</v>
      </c>
      <c r="F24" s="667">
        <f>2+4</f>
        <v>6</v>
      </c>
      <c r="G24" s="316">
        <f t="shared" si="2"/>
        <v>762</v>
      </c>
      <c r="H24" s="315"/>
      <c r="I24" s="315"/>
      <c r="J24" s="316">
        <f t="shared" si="3"/>
        <v>762</v>
      </c>
      <c r="K24" s="669">
        <v>422</v>
      </c>
      <c r="L24" s="669">
        <f>97+70</f>
        <v>167</v>
      </c>
      <c r="M24" s="669"/>
      <c r="N24" s="316">
        <f t="shared" si="4"/>
        <v>589</v>
      </c>
      <c r="O24" s="315"/>
      <c r="P24" s="315"/>
      <c r="Q24" s="316">
        <f t="shared" si="0"/>
        <v>589</v>
      </c>
      <c r="R24" s="327">
        <f t="shared" si="1"/>
        <v>173</v>
      </c>
    </row>
    <row r="25" spans="1:18" ht="15.75">
      <c r="A25" s="329" t="s">
        <v>527</v>
      </c>
      <c r="B25" s="146" t="s">
        <v>556</v>
      </c>
      <c r="C25" s="143" t="s">
        <v>557</v>
      </c>
      <c r="D25" s="667"/>
      <c r="E25" s="667"/>
      <c r="F25" s="667"/>
      <c r="G25" s="316">
        <f t="shared" si="2"/>
        <v>0</v>
      </c>
      <c r="H25" s="315"/>
      <c r="I25" s="315"/>
      <c r="J25" s="316">
        <f t="shared" si="3"/>
        <v>0</v>
      </c>
      <c r="K25" s="669"/>
      <c r="L25" s="669"/>
      <c r="M25" s="669"/>
      <c r="N25" s="316">
        <f t="shared" si="4"/>
        <v>0</v>
      </c>
      <c r="O25" s="315"/>
      <c r="P25" s="315"/>
      <c r="Q25" s="316">
        <f t="shared" si="0"/>
        <v>0</v>
      </c>
      <c r="R25" s="327">
        <f t="shared" si="1"/>
        <v>0</v>
      </c>
    </row>
    <row r="26" spans="1:18" ht="15.75">
      <c r="A26" s="326" t="s">
        <v>530</v>
      </c>
      <c r="B26" s="148" t="s">
        <v>542</v>
      </c>
      <c r="C26" s="143" t="s">
        <v>558</v>
      </c>
      <c r="D26" s="667">
        <v>8</v>
      </c>
      <c r="E26" s="667"/>
      <c r="F26" s="667"/>
      <c r="G26" s="316">
        <f t="shared" si="2"/>
        <v>8</v>
      </c>
      <c r="H26" s="315"/>
      <c r="I26" s="315"/>
      <c r="J26" s="316">
        <f t="shared" si="3"/>
        <v>8</v>
      </c>
      <c r="K26" s="669">
        <v>8</v>
      </c>
      <c r="L26" s="669"/>
      <c r="M26" s="669"/>
      <c r="N26" s="316">
        <f t="shared" si="4"/>
        <v>8</v>
      </c>
      <c r="O26" s="315"/>
      <c r="P26" s="315"/>
      <c r="Q26" s="316">
        <f t="shared" si="0"/>
        <v>8</v>
      </c>
      <c r="R26" s="327">
        <f t="shared" si="1"/>
        <v>0</v>
      </c>
    </row>
    <row r="27" spans="1:18" ht="15.75">
      <c r="A27" s="326"/>
      <c r="B27" s="309" t="s">
        <v>559</v>
      </c>
      <c r="C27" s="149" t="s">
        <v>560</v>
      </c>
      <c r="D27" s="319">
        <f>SUM(D23:D26)</f>
        <v>457</v>
      </c>
      <c r="E27" s="319">
        <f aca="true" t="shared" si="5" ref="E27:P27">SUM(E23:E26)</f>
        <v>319</v>
      </c>
      <c r="F27" s="319">
        <f t="shared" si="5"/>
        <v>6</v>
      </c>
      <c r="G27" s="320">
        <f t="shared" si="2"/>
        <v>770</v>
      </c>
      <c r="H27" s="319">
        <f t="shared" si="5"/>
        <v>0</v>
      </c>
      <c r="I27" s="319">
        <f t="shared" si="5"/>
        <v>0</v>
      </c>
      <c r="J27" s="320">
        <f t="shared" si="3"/>
        <v>770</v>
      </c>
      <c r="K27" s="319">
        <f t="shared" si="5"/>
        <v>430</v>
      </c>
      <c r="L27" s="319">
        <f t="shared" si="5"/>
        <v>167</v>
      </c>
      <c r="M27" s="319">
        <f t="shared" si="5"/>
        <v>0</v>
      </c>
      <c r="N27" s="320">
        <f t="shared" si="4"/>
        <v>597</v>
      </c>
      <c r="O27" s="319">
        <f t="shared" si="5"/>
        <v>0</v>
      </c>
      <c r="P27" s="319">
        <f t="shared" si="5"/>
        <v>0</v>
      </c>
      <c r="Q27" s="320">
        <f t="shared" si="0"/>
        <v>597</v>
      </c>
      <c r="R27" s="330">
        <f t="shared" si="1"/>
        <v>173</v>
      </c>
    </row>
    <row r="28" spans="1:18" ht="15.75">
      <c r="A28" s="325" t="s">
        <v>807</v>
      </c>
      <c r="B28" s="312" t="s">
        <v>803</v>
      </c>
      <c r="C28" s="15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31"/>
    </row>
    <row r="29" spans="1:18" ht="15.75">
      <c r="A29" s="326" t="s">
        <v>521</v>
      </c>
      <c r="B29" s="313" t="s">
        <v>561</v>
      </c>
      <c r="C29" s="151" t="s">
        <v>562</v>
      </c>
      <c r="D29" s="322">
        <f>SUM(D30:D33)</f>
        <v>956</v>
      </c>
      <c r="E29" s="322">
        <f aca="true" t="shared" si="6" ref="E29:P29">SUM(E30:E33)</f>
        <v>0</v>
      </c>
      <c r="F29" s="322">
        <f t="shared" si="6"/>
        <v>0</v>
      </c>
      <c r="G29" s="323">
        <f t="shared" si="2"/>
        <v>956</v>
      </c>
      <c r="H29" s="322">
        <f t="shared" si="6"/>
        <v>0</v>
      </c>
      <c r="I29" s="322">
        <f t="shared" si="6"/>
        <v>85</v>
      </c>
      <c r="J29" s="323">
        <f t="shared" si="3"/>
        <v>871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3">
        <f t="shared" si="4"/>
        <v>0</v>
      </c>
      <c r="O29" s="322">
        <f t="shared" si="6"/>
        <v>0</v>
      </c>
      <c r="P29" s="322">
        <f t="shared" si="6"/>
        <v>0</v>
      </c>
      <c r="Q29" s="323">
        <f>N29+O29-P29</f>
        <v>0</v>
      </c>
      <c r="R29" s="332">
        <f>J29-Q29</f>
        <v>871</v>
      </c>
    </row>
    <row r="30" spans="1:18" ht="15.75">
      <c r="A30" s="326"/>
      <c r="B30" s="308" t="s">
        <v>108</v>
      </c>
      <c r="C30" s="143" t="s">
        <v>563</v>
      </c>
      <c r="D30" s="667"/>
      <c r="E30" s="667"/>
      <c r="F30" s="667"/>
      <c r="G30" s="316">
        <f t="shared" si="2"/>
        <v>0</v>
      </c>
      <c r="H30" s="315"/>
      <c r="I30" s="315"/>
      <c r="J30" s="316">
        <f t="shared" si="3"/>
        <v>0</v>
      </c>
      <c r="K30" s="315"/>
      <c r="L30" s="315"/>
      <c r="M30" s="315"/>
      <c r="N30" s="316">
        <f t="shared" si="4"/>
        <v>0</v>
      </c>
      <c r="O30" s="315"/>
      <c r="P30" s="315"/>
      <c r="Q30" s="316">
        <f aca="true" t="shared" si="7" ref="Q30:Q41">N30+O30-P30</f>
        <v>0</v>
      </c>
      <c r="R30" s="327">
        <f aca="true" t="shared" si="8" ref="R30:R41">J30-Q30</f>
        <v>0</v>
      </c>
    </row>
    <row r="31" spans="1:18" ht="15.75">
      <c r="A31" s="326"/>
      <c r="B31" s="308" t="s">
        <v>110</v>
      </c>
      <c r="C31" s="143" t="s">
        <v>564</v>
      </c>
      <c r="D31" s="667"/>
      <c r="E31" s="667"/>
      <c r="F31" s="667"/>
      <c r="G31" s="316">
        <f t="shared" si="2"/>
        <v>0</v>
      </c>
      <c r="H31" s="315"/>
      <c r="I31" s="315"/>
      <c r="J31" s="316">
        <f t="shared" si="3"/>
        <v>0</v>
      </c>
      <c r="K31" s="315"/>
      <c r="L31" s="315"/>
      <c r="M31" s="315"/>
      <c r="N31" s="316">
        <f t="shared" si="4"/>
        <v>0</v>
      </c>
      <c r="O31" s="315"/>
      <c r="P31" s="315"/>
      <c r="Q31" s="316">
        <f t="shared" si="7"/>
        <v>0</v>
      </c>
      <c r="R31" s="327">
        <f t="shared" si="8"/>
        <v>0</v>
      </c>
    </row>
    <row r="32" spans="1:18" ht="15.75">
      <c r="A32" s="326"/>
      <c r="B32" s="308" t="s">
        <v>113</v>
      </c>
      <c r="C32" s="143" t="s">
        <v>565</v>
      </c>
      <c r="D32" s="667">
        <v>861</v>
      </c>
      <c r="E32" s="667"/>
      <c r="F32" s="667"/>
      <c r="G32" s="316">
        <f t="shared" si="2"/>
        <v>861</v>
      </c>
      <c r="H32" s="315"/>
      <c r="I32" s="315">
        <v>85</v>
      </c>
      <c r="J32" s="316">
        <f t="shared" si="3"/>
        <v>776</v>
      </c>
      <c r="K32" s="315"/>
      <c r="L32" s="315"/>
      <c r="M32" s="315"/>
      <c r="N32" s="316">
        <f t="shared" si="4"/>
        <v>0</v>
      </c>
      <c r="O32" s="315"/>
      <c r="P32" s="315"/>
      <c r="Q32" s="316">
        <f t="shared" si="7"/>
        <v>0</v>
      </c>
      <c r="R32" s="327">
        <f t="shared" si="8"/>
        <v>776</v>
      </c>
    </row>
    <row r="33" spans="1:18" ht="15.75">
      <c r="A33" s="326"/>
      <c r="B33" s="308" t="s">
        <v>115</v>
      </c>
      <c r="C33" s="143" t="s">
        <v>566</v>
      </c>
      <c r="D33" s="667">
        <v>95</v>
      </c>
      <c r="E33" s="667"/>
      <c r="F33" s="667"/>
      <c r="G33" s="316">
        <f t="shared" si="2"/>
        <v>95</v>
      </c>
      <c r="H33" s="315"/>
      <c r="I33" s="315"/>
      <c r="J33" s="316">
        <f t="shared" si="3"/>
        <v>95</v>
      </c>
      <c r="K33" s="315"/>
      <c r="L33" s="315"/>
      <c r="M33" s="315"/>
      <c r="N33" s="316">
        <f t="shared" si="4"/>
        <v>0</v>
      </c>
      <c r="O33" s="315"/>
      <c r="P33" s="315"/>
      <c r="Q33" s="316">
        <f t="shared" si="7"/>
        <v>0</v>
      </c>
      <c r="R33" s="327">
        <f t="shared" si="8"/>
        <v>95</v>
      </c>
    </row>
    <row r="34" spans="1:18" ht="15.75">
      <c r="A34" s="326" t="s">
        <v>524</v>
      </c>
      <c r="B34" s="313" t="s">
        <v>567</v>
      </c>
      <c r="C34" s="143" t="s">
        <v>568</v>
      </c>
      <c r="D34" s="311">
        <f>SUM(D35:D38)</f>
        <v>5380</v>
      </c>
      <c r="E34" s="311">
        <f aca="true" t="shared" si="9" ref="E34:P34">SUM(E35:E38)</f>
        <v>0</v>
      </c>
      <c r="F34" s="311">
        <f t="shared" si="9"/>
        <v>5380</v>
      </c>
      <c r="G34" s="316">
        <f t="shared" si="2"/>
        <v>0</v>
      </c>
      <c r="H34" s="311">
        <f t="shared" si="9"/>
        <v>0</v>
      </c>
      <c r="I34" s="311">
        <f t="shared" si="9"/>
        <v>0</v>
      </c>
      <c r="J34" s="316">
        <f t="shared" si="3"/>
        <v>0</v>
      </c>
      <c r="K34" s="311">
        <f t="shared" si="9"/>
        <v>0</v>
      </c>
      <c r="L34" s="311">
        <f t="shared" si="9"/>
        <v>0</v>
      </c>
      <c r="M34" s="311">
        <f t="shared" si="9"/>
        <v>0</v>
      </c>
      <c r="N34" s="316">
        <f t="shared" si="4"/>
        <v>0</v>
      </c>
      <c r="O34" s="311">
        <f t="shared" si="9"/>
        <v>0</v>
      </c>
      <c r="P34" s="311">
        <f t="shared" si="9"/>
        <v>0</v>
      </c>
      <c r="Q34" s="316">
        <f t="shared" si="7"/>
        <v>0</v>
      </c>
      <c r="R34" s="327">
        <f t="shared" si="8"/>
        <v>0</v>
      </c>
    </row>
    <row r="35" spans="1:18" ht="15.75">
      <c r="A35" s="326"/>
      <c r="B35" s="308" t="s">
        <v>121</v>
      </c>
      <c r="C35" s="143" t="s">
        <v>569</v>
      </c>
      <c r="D35" s="667">
        <v>5380</v>
      </c>
      <c r="E35" s="667"/>
      <c r="F35" s="667">
        <v>5380</v>
      </c>
      <c r="G35" s="316">
        <f t="shared" si="2"/>
        <v>0</v>
      </c>
      <c r="H35" s="315"/>
      <c r="I35" s="315"/>
      <c r="J35" s="316">
        <f t="shared" si="3"/>
        <v>0</v>
      </c>
      <c r="K35" s="315"/>
      <c r="L35" s="315"/>
      <c r="M35" s="315"/>
      <c r="N35" s="316">
        <f t="shared" si="4"/>
        <v>0</v>
      </c>
      <c r="O35" s="315"/>
      <c r="P35" s="315"/>
      <c r="Q35" s="316">
        <f t="shared" si="7"/>
        <v>0</v>
      </c>
      <c r="R35" s="327">
        <f t="shared" si="8"/>
        <v>0</v>
      </c>
    </row>
    <row r="36" spans="1:18" ht="15.75">
      <c r="A36" s="326"/>
      <c r="B36" s="308" t="s">
        <v>570</v>
      </c>
      <c r="C36" s="143" t="s">
        <v>571</v>
      </c>
      <c r="D36" s="667"/>
      <c r="E36" s="667"/>
      <c r="F36" s="667"/>
      <c r="G36" s="316">
        <f t="shared" si="2"/>
        <v>0</v>
      </c>
      <c r="H36" s="315"/>
      <c r="I36" s="315"/>
      <c r="J36" s="316">
        <f t="shared" si="3"/>
        <v>0</v>
      </c>
      <c r="K36" s="315"/>
      <c r="L36" s="315"/>
      <c r="M36" s="315"/>
      <c r="N36" s="316">
        <f t="shared" si="4"/>
        <v>0</v>
      </c>
      <c r="O36" s="315"/>
      <c r="P36" s="315"/>
      <c r="Q36" s="316">
        <f t="shared" si="7"/>
        <v>0</v>
      </c>
      <c r="R36" s="327">
        <f t="shared" si="8"/>
        <v>0</v>
      </c>
    </row>
    <row r="37" spans="1:18" ht="15.75">
      <c r="A37" s="326"/>
      <c r="B37" s="308" t="s">
        <v>572</v>
      </c>
      <c r="C37" s="143" t="s">
        <v>573</v>
      </c>
      <c r="D37" s="667"/>
      <c r="E37" s="667"/>
      <c r="F37" s="667"/>
      <c r="G37" s="316">
        <f t="shared" si="2"/>
        <v>0</v>
      </c>
      <c r="H37" s="315"/>
      <c r="I37" s="315"/>
      <c r="J37" s="316">
        <f t="shared" si="3"/>
        <v>0</v>
      </c>
      <c r="K37" s="315"/>
      <c r="L37" s="315"/>
      <c r="M37" s="315"/>
      <c r="N37" s="316">
        <f t="shared" si="4"/>
        <v>0</v>
      </c>
      <c r="O37" s="315"/>
      <c r="P37" s="315"/>
      <c r="Q37" s="316">
        <f t="shared" si="7"/>
        <v>0</v>
      </c>
      <c r="R37" s="327">
        <f t="shared" si="8"/>
        <v>0</v>
      </c>
    </row>
    <row r="38" spans="1:18" ht="15.75">
      <c r="A38" s="326"/>
      <c r="B38" s="308" t="s">
        <v>574</v>
      </c>
      <c r="C38" s="143" t="s">
        <v>575</v>
      </c>
      <c r="D38" s="667"/>
      <c r="E38" s="667"/>
      <c r="F38" s="667"/>
      <c r="G38" s="316">
        <f t="shared" si="2"/>
        <v>0</v>
      </c>
      <c r="H38" s="315"/>
      <c r="I38" s="315"/>
      <c r="J38" s="316">
        <f t="shared" si="3"/>
        <v>0</v>
      </c>
      <c r="K38" s="315"/>
      <c r="L38" s="315"/>
      <c r="M38" s="315"/>
      <c r="N38" s="316">
        <f t="shared" si="4"/>
        <v>0</v>
      </c>
      <c r="O38" s="315"/>
      <c r="P38" s="315"/>
      <c r="Q38" s="316">
        <f t="shared" si="7"/>
        <v>0</v>
      </c>
      <c r="R38" s="327">
        <f t="shared" si="8"/>
        <v>0</v>
      </c>
    </row>
    <row r="39" spans="1:18" ht="15.75">
      <c r="A39" s="326" t="s">
        <v>527</v>
      </c>
      <c r="B39" s="308" t="s">
        <v>542</v>
      </c>
      <c r="C39" s="143" t="s">
        <v>576</v>
      </c>
      <c r="D39" s="667">
        <f>11437-5380-95</f>
        <v>5962</v>
      </c>
      <c r="E39" s="667">
        <f>29243-95-5962+2115</f>
        <v>25301</v>
      </c>
      <c r="F39" s="667">
        <f>743+102+95+1</f>
        <v>941</v>
      </c>
      <c r="G39" s="316">
        <f t="shared" si="2"/>
        <v>30322</v>
      </c>
      <c r="H39" s="315"/>
      <c r="I39" s="315"/>
      <c r="J39" s="316">
        <f t="shared" si="3"/>
        <v>30322</v>
      </c>
      <c r="K39" s="315"/>
      <c r="L39" s="315"/>
      <c r="M39" s="315"/>
      <c r="N39" s="316">
        <f t="shared" si="4"/>
        <v>0</v>
      </c>
      <c r="O39" s="315"/>
      <c r="P39" s="315"/>
      <c r="Q39" s="316">
        <f t="shared" si="7"/>
        <v>0</v>
      </c>
      <c r="R39" s="327">
        <f t="shared" si="8"/>
        <v>30322</v>
      </c>
    </row>
    <row r="40" spans="1:18" ht="15.75">
      <c r="A40" s="326"/>
      <c r="B40" s="309" t="s">
        <v>577</v>
      </c>
      <c r="C40" s="147" t="s">
        <v>578</v>
      </c>
      <c r="D40" s="317">
        <f>D29+D34+D39</f>
        <v>12298</v>
      </c>
      <c r="E40" s="317">
        <f aca="true" t="shared" si="10" ref="E40:P40">E29+E34+E39</f>
        <v>25301</v>
      </c>
      <c r="F40" s="317">
        <f t="shared" si="10"/>
        <v>6321</v>
      </c>
      <c r="G40" s="316">
        <f t="shared" si="2"/>
        <v>31278</v>
      </c>
      <c r="H40" s="317">
        <f t="shared" si="10"/>
        <v>0</v>
      </c>
      <c r="I40" s="317">
        <f t="shared" si="10"/>
        <v>85</v>
      </c>
      <c r="J40" s="316">
        <f t="shared" si="3"/>
        <v>31193</v>
      </c>
      <c r="K40" s="317">
        <f t="shared" si="10"/>
        <v>0</v>
      </c>
      <c r="L40" s="317">
        <f t="shared" si="10"/>
        <v>0</v>
      </c>
      <c r="M40" s="317">
        <f t="shared" si="10"/>
        <v>0</v>
      </c>
      <c r="N40" s="316">
        <f t="shared" si="4"/>
        <v>0</v>
      </c>
      <c r="O40" s="317">
        <f t="shared" si="10"/>
        <v>0</v>
      </c>
      <c r="P40" s="317">
        <f t="shared" si="10"/>
        <v>0</v>
      </c>
      <c r="Q40" s="316">
        <f t="shared" si="7"/>
        <v>0</v>
      </c>
      <c r="R40" s="327">
        <f t="shared" si="8"/>
        <v>31193</v>
      </c>
    </row>
    <row r="41" spans="1:18" ht="15.75">
      <c r="A41" s="328" t="s">
        <v>579</v>
      </c>
      <c r="B41" s="314" t="s">
        <v>580</v>
      </c>
      <c r="C41" s="147" t="s">
        <v>581</v>
      </c>
      <c r="D41" s="315">
        <v>478</v>
      </c>
      <c r="E41" s="315">
        <v>3030</v>
      </c>
      <c r="F41" s="315"/>
      <c r="G41" s="316">
        <f t="shared" si="2"/>
        <v>3508</v>
      </c>
      <c r="H41" s="315"/>
      <c r="I41" s="315">
        <f>478+3030</f>
        <v>3508</v>
      </c>
      <c r="J41" s="316">
        <f t="shared" si="3"/>
        <v>0</v>
      </c>
      <c r="K41" s="315"/>
      <c r="L41" s="315"/>
      <c r="M41" s="315"/>
      <c r="N41" s="316">
        <f t="shared" si="4"/>
        <v>0</v>
      </c>
      <c r="O41" s="315"/>
      <c r="P41" s="315"/>
      <c r="Q41" s="316">
        <f t="shared" si="7"/>
        <v>0</v>
      </c>
      <c r="R41" s="327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336">
        <f>D19+D20+D21+D27+D40+D41</f>
        <v>39796</v>
      </c>
      <c r="E42" s="336">
        <f>E19+E20+E21+E27+E40+E41</f>
        <v>31783</v>
      </c>
      <c r="F42" s="336">
        <f aca="true" t="shared" si="11" ref="F42:R42">F19+F20+F21+F27+F40+F41</f>
        <v>6327</v>
      </c>
      <c r="G42" s="336">
        <f t="shared" si="11"/>
        <v>65252</v>
      </c>
      <c r="H42" s="336">
        <f t="shared" si="11"/>
        <v>27</v>
      </c>
      <c r="I42" s="336">
        <f t="shared" si="11"/>
        <v>3593</v>
      </c>
      <c r="J42" s="336">
        <f t="shared" si="11"/>
        <v>61686</v>
      </c>
      <c r="K42" s="336">
        <f t="shared" si="11"/>
        <v>2114</v>
      </c>
      <c r="L42" s="336">
        <f t="shared" si="11"/>
        <v>477</v>
      </c>
      <c r="M42" s="336">
        <f t="shared" si="11"/>
        <v>0</v>
      </c>
      <c r="N42" s="336">
        <f t="shared" si="11"/>
        <v>2591</v>
      </c>
      <c r="O42" s="336">
        <f t="shared" si="11"/>
        <v>0</v>
      </c>
      <c r="P42" s="336">
        <f t="shared" si="11"/>
        <v>0</v>
      </c>
      <c r="Q42" s="336">
        <f t="shared" si="11"/>
        <v>2591</v>
      </c>
      <c r="R42" s="337">
        <f t="shared" si="11"/>
        <v>59095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49" t="s">
        <v>949</v>
      </c>
      <c r="C45" s="693">
        <f>pdeReportingDate</f>
        <v>45343</v>
      </c>
      <c r="D45" s="693"/>
      <c r="E45" s="693"/>
      <c r="F45" s="693"/>
      <c r="G45" s="693"/>
      <c r="H45" s="693"/>
      <c r="I45" s="693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49"/>
      <c r="C46" s="51"/>
      <c r="D46" s="51"/>
      <c r="E46" s="51"/>
      <c r="F46" s="51"/>
      <c r="G46" s="51"/>
      <c r="H46" s="51"/>
      <c r="I46" s="51"/>
    </row>
    <row r="47" spans="2:9" ht="15.75">
      <c r="B47" s="650" t="s">
        <v>8</v>
      </c>
      <c r="C47" s="694" t="str">
        <f>authorName</f>
        <v>Спас Пещерски</v>
      </c>
      <c r="D47" s="694"/>
      <c r="E47" s="694"/>
      <c r="F47" s="694"/>
      <c r="G47" s="694"/>
      <c r="H47" s="694"/>
      <c r="I47" s="694"/>
    </row>
    <row r="48" spans="2:9" ht="15.75">
      <c r="B48" s="650"/>
      <c r="C48" s="75"/>
      <c r="D48" s="75"/>
      <c r="E48" s="75"/>
      <c r="F48" s="75"/>
      <c r="G48" s="75"/>
      <c r="H48" s="75"/>
      <c r="I48" s="75"/>
    </row>
    <row r="49" spans="2:9" ht="15.75">
      <c r="B49" s="650" t="s">
        <v>894</v>
      </c>
      <c r="C49" s="695"/>
      <c r="D49" s="695"/>
      <c r="E49" s="695"/>
      <c r="F49" s="695"/>
      <c r="G49" s="695"/>
      <c r="H49" s="695"/>
      <c r="I49" s="695"/>
    </row>
    <row r="50" spans="2:9" ht="15.75">
      <c r="B50" s="651"/>
      <c r="C50" s="692" t="s">
        <v>951</v>
      </c>
      <c r="D50" s="692"/>
      <c r="E50" s="692"/>
      <c r="F50" s="692"/>
      <c r="G50" s="539"/>
      <c r="H50" s="44"/>
      <c r="I50" s="41"/>
    </row>
    <row r="51" spans="2:9" ht="15.75">
      <c r="B51" s="651"/>
      <c r="C51" s="692" t="s">
        <v>951</v>
      </c>
      <c r="D51" s="692"/>
      <c r="E51" s="692"/>
      <c r="F51" s="692"/>
      <c r="G51" s="539"/>
      <c r="H51" s="44"/>
      <c r="I51" s="41"/>
    </row>
    <row r="52" spans="2:9" ht="15.75">
      <c r="B52" s="651"/>
      <c r="C52" s="692" t="s">
        <v>951</v>
      </c>
      <c r="D52" s="692"/>
      <c r="E52" s="692"/>
      <c r="F52" s="692"/>
      <c r="G52" s="539"/>
      <c r="H52" s="44"/>
      <c r="I52" s="41"/>
    </row>
    <row r="53" spans="2:9" ht="15.75">
      <c r="B53" s="651"/>
      <c r="C53" s="692" t="s">
        <v>951</v>
      </c>
      <c r="D53" s="692"/>
      <c r="E53" s="692"/>
      <c r="F53" s="692"/>
      <c r="G53" s="539"/>
      <c r="H53" s="44"/>
      <c r="I53" s="41"/>
    </row>
    <row r="54" spans="2:9" ht="15.75">
      <c r="B54" s="651"/>
      <c r="C54" s="692"/>
      <c r="D54" s="692"/>
      <c r="E54" s="692"/>
      <c r="F54" s="692"/>
      <c r="G54" s="539"/>
      <c r="H54" s="44"/>
      <c r="I54" s="41"/>
    </row>
    <row r="55" spans="2:9" ht="15.75">
      <c r="B55" s="651"/>
      <c r="C55" s="692"/>
      <c r="D55" s="692"/>
      <c r="E55" s="692"/>
      <c r="F55" s="692"/>
      <c r="G55" s="539"/>
      <c r="H55" s="44"/>
      <c r="I55" s="41"/>
    </row>
    <row r="56" spans="2:9" ht="15.75">
      <c r="B56" s="651"/>
      <c r="C56" s="692"/>
      <c r="D56" s="692"/>
      <c r="E56" s="692"/>
      <c r="F56" s="692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2">
      <selection activeCell="A44" sqref="A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22" t="s">
        <v>453</v>
      </c>
      <c r="B8" s="724" t="s">
        <v>11</v>
      </c>
      <c r="C8" s="720" t="s">
        <v>587</v>
      </c>
      <c r="D8" s="352" t="s">
        <v>588</v>
      </c>
      <c r="E8" s="353"/>
      <c r="F8" s="118"/>
    </row>
    <row r="9" spans="1:6" s="119" customFormat="1" ht="15.75">
      <c r="A9" s="723"/>
      <c r="B9" s="725"/>
      <c r="C9" s="721"/>
      <c r="D9" s="122" t="s">
        <v>589</v>
      </c>
      <c r="E9" s="354" t="s">
        <v>590</v>
      </c>
      <c r="F9" s="118"/>
    </row>
    <row r="10" spans="1:6" s="119" customFormat="1" ht="16.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.75">
      <c r="A12" s="360" t="s">
        <v>593</v>
      </c>
      <c r="B12" s="351"/>
      <c r="C12" s="370"/>
      <c r="D12" s="370"/>
      <c r="E12" s="361"/>
      <c r="F12" s="124"/>
    </row>
    <row r="13" spans="1:6" ht="15.7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.7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.7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.7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.7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.75">
      <c r="A18" s="357" t="s">
        <v>604</v>
      </c>
      <c r="B18" s="126" t="s">
        <v>605</v>
      </c>
      <c r="C18" s="349">
        <f>+C19+C20</f>
        <v>0</v>
      </c>
      <c r="D18" s="349">
        <f>+D19+D20</f>
        <v>0</v>
      </c>
      <c r="E18" s="356">
        <f t="shared" si="0"/>
        <v>0</v>
      </c>
      <c r="F18" s="124"/>
    </row>
    <row r="19" spans="1:6" ht="15.7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.75">
      <c r="A20" s="357" t="s">
        <v>600</v>
      </c>
      <c r="B20" s="126" t="s">
        <v>608</v>
      </c>
      <c r="C20" s="355"/>
      <c r="D20" s="355"/>
      <c r="E20" s="356">
        <f t="shared" si="0"/>
        <v>0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0</v>
      </c>
      <c r="D21" s="427">
        <f>D13+D17+D18</f>
        <v>0</v>
      </c>
      <c r="E21" s="428">
        <f>E13+E17+E18</f>
        <v>0</v>
      </c>
      <c r="F21" s="124"/>
    </row>
    <row r="22" spans="1:6" ht="15.7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/>
      <c r="D23" s="430"/>
      <c r="E23" s="429">
        <f t="shared" si="0"/>
        <v>0</v>
      </c>
      <c r="F23" s="124"/>
    </row>
    <row r="24" spans="1:6" ht="16.5" thickBot="1">
      <c r="A24" s="375"/>
      <c r="B24" s="358"/>
      <c r="C24" s="376"/>
      <c r="D24" s="359"/>
      <c r="E24" s="377"/>
      <c r="F24" s="124"/>
    </row>
    <row r="25" spans="1:6" ht="15.75">
      <c r="A25" s="366" t="s">
        <v>614</v>
      </c>
      <c r="B25" s="373"/>
      <c r="C25" s="367"/>
      <c r="D25" s="368"/>
      <c r="E25" s="369"/>
      <c r="F25" s="124"/>
    </row>
    <row r="26" spans="1:6" ht="15.75">
      <c r="A26" s="357" t="s">
        <v>615</v>
      </c>
      <c r="B26" s="126" t="s">
        <v>616</v>
      </c>
      <c r="C26" s="349">
        <f>SUM(C27:C29)</f>
        <v>0</v>
      </c>
      <c r="D26" s="349">
        <f>SUM(D27:D29)</f>
        <v>0</v>
      </c>
      <c r="E26" s="356">
        <f>SUM(E27:E29)</f>
        <v>0</v>
      </c>
      <c r="F26" s="124"/>
    </row>
    <row r="27" spans="1:6" ht="15.7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.7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.75">
      <c r="A29" s="357" t="s">
        <v>621</v>
      </c>
      <c r="B29" s="126" t="s">
        <v>622</v>
      </c>
      <c r="C29" s="355"/>
      <c r="D29" s="355"/>
      <c r="E29" s="356">
        <f t="shared" si="0"/>
        <v>0</v>
      </c>
      <c r="F29" s="124"/>
    </row>
    <row r="30" spans="1:6" ht="15.75">
      <c r="A30" s="357" t="s">
        <v>623</v>
      </c>
      <c r="B30" s="126" t="s">
        <v>624</v>
      </c>
      <c r="C30" s="355">
        <v>4002</v>
      </c>
      <c r="D30" s="355">
        <v>4002</v>
      </c>
      <c r="E30" s="356">
        <f t="shared" si="0"/>
        <v>0</v>
      </c>
      <c r="F30" s="124"/>
    </row>
    <row r="31" spans="1:6" ht="15.75">
      <c r="A31" s="357" t="s">
        <v>625</v>
      </c>
      <c r="B31" s="126" t="s">
        <v>626</v>
      </c>
      <c r="C31" s="355"/>
      <c r="D31" s="355"/>
      <c r="E31" s="356">
        <f t="shared" si="0"/>
        <v>0</v>
      </c>
      <c r="F31" s="124"/>
    </row>
    <row r="32" spans="1:6" ht="15.75">
      <c r="A32" s="357" t="s">
        <v>627</v>
      </c>
      <c r="B32" s="126" t="s">
        <v>628</v>
      </c>
      <c r="C32" s="355">
        <v>1081</v>
      </c>
      <c r="D32" s="355">
        <v>1081</v>
      </c>
      <c r="E32" s="356">
        <f t="shared" si="0"/>
        <v>0</v>
      </c>
      <c r="F32" s="124"/>
    </row>
    <row r="33" spans="1:6" ht="15.75">
      <c r="A33" s="357" t="s">
        <v>629</v>
      </c>
      <c r="B33" s="126" t="s">
        <v>630</v>
      </c>
      <c r="C33" s="355"/>
      <c r="D33" s="355"/>
      <c r="E33" s="356">
        <f t="shared" si="0"/>
        <v>0</v>
      </c>
      <c r="F33" s="124"/>
    </row>
    <row r="34" spans="1:6" ht="15.7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.75">
      <c r="A35" s="357" t="s">
        <v>633</v>
      </c>
      <c r="B35" s="126" t="s">
        <v>634</v>
      </c>
      <c r="C35" s="349">
        <f>SUM(C36:C39)</f>
        <v>0</v>
      </c>
      <c r="D35" s="349">
        <f>SUM(D36:D39)</f>
        <v>0</v>
      </c>
      <c r="E35" s="356">
        <f>SUM(E36:E39)</f>
        <v>0</v>
      </c>
      <c r="F35" s="124"/>
    </row>
    <row r="36" spans="1:6" ht="15.75">
      <c r="A36" s="357" t="s">
        <v>635</v>
      </c>
      <c r="B36" s="126" t="s">
        <v>636</v>
      </c>
      <c r="C36" s="355"/>
      <c r="D36" s="355"/>
      <c r="E36" s="356">
        <f t="shared" si="0"/>
        <v>0</v>
      </c>
      <c r="F36" s="124"/>
    </row>
    <row r="37" spans="1:6" ht="15.75">
      <c r="A37" s="357" t="s">
        <v>637</v>
      </c>
      <c r="B37" s="126" t="s">
        <v>638</v>
      </c>
      <c r="C37" s="355"/>
      <c r="D37" s="355"/>
      <c r="E37" s="356">
        <f t="shared" si="0"/>
        <v>0</v>
      </c>
      <c r="F37" s="124"/>
    </row>
    <row r="38" spans="1:6" ht="15.7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.75">
      <c r="A39" s="357" t="s">
        <v>641</v>
      </c>
      <c r="B39" s="126" t="s">
        <v>642</v>
      </c>
      <c r="C39" s="355"/>
      <c r="D39" s="355"/>
      <c r="E39" s="356">
        <f t="shared" si="0"/>
        <v>0</v>
      </c>
      <c r="F39" s="124"/>
    </row>
    <row r="40" spans="1:6" ht="15.75">
      <c r="A40" s="357" t="s">
        <v>643</v>
      </c>
      <c r="B40" s="126" t="s">
        <v>644</v>
      </c>
      <c r="C40" s="349">
        <f>SUM(C41:C44)</f>
        <v>109</v>
      </c>
      <c r="D40" s="349">
        <f>SUM(D41:D44)</f>
        <v>109</v>
      </c>
      <c r="E40" s="356">
        <f>SUM(E41:E44)</f>
        <v>0</v>
      </c>
      <c r="F40" s="124"/>
    </row>
    <row r="41" spans="1:6" ht="15.7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.7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.7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.75">
      <c r="A44" s="357" t="s">
        <v>651</v>
      </c>
      <c r="B44" s="126" t="s">
        <v>652</v>
      </c>
      <c r="C44" s="355">
        <v>109</v>
      </c>
      <c r="D44" s="355">
        <v>109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5192</v>
      </c>
      <c r="D45" s="425">
        <f>D26+D30+D31+D33+D32+D34+D35+D40</f>
        <v>5192</v>
      </c>
      <c r="E45" s="426">
        <f>E26+E30+E31+E33+E32+E34+E35+E40</f>
        <v>0</v>
      </c>
      <c r="F45" s="124"/>
    </row>
    <row r="46" spans="1:6" ht="16.5" thickBot="1">
      <c r="A46" s="380" t="s">
        <v>655</v>
      </c>
      <c r="B46" s="381" t="s">
        <v>656</v>
      </c>
      <c r="C46" s="431">
        <f>C45+C23+C21+C11</f>
        <v>5192</v>
      </c>
      <c r="D46" s="431">
        <f>D45+D23+D21+D11</f>
        <v>5192</v>
      </c>
      <c r="E46" s="432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22" t="s">
        <v>453</v>
      </c>
      <c r="B50" s="724" t="s">
        <v>11</v>
      </c>
      <c r="C50" s="726" t="s">
        <v>658</v>
      </c>
      <c r="D50" s="352" t="s">
        <v>659</v>
      </c>
      <c r="E50" s="352"/>
      <c r="F50" s="728" t="s">
        <v>660</v>
      </c>
    </row>
    <row r="51" spans="1:6" s="119" customFormat="1" ht="18" customHeight="1">
      <c r="A51" s="723"/>
      <c r="B51" s="725"/>
      <c r="C51" s="727"/>
      <c r="D51" s="121" t="s">
        <v>589</v>
      </c>
      <c r="E51" s="121" t="s">
        <v>590</v>
      </c>
      <c r="F51" s="729"/>
    </row>
    <row r="52" spans="1:6" s="119" customFormat="1" ht="16.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.75">
      <c r="A53" s="360" t="s">
        <v>661</v>
      </c>
      <c r="B53" s="392"/>
      <c r="C53" s="393"/>
      <c r="D53" s="393"/>
      <c r="E53" s="393"/>
      <c r="F53" s="394"/>
    </row>
    <row r="54" spans="1:6" ht="15.7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.7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7" t="s">
        <v>669</v>
      </c>
      <c r="B58" s="126" t="s">
        <v>670</v>
      </c>
      <c r="C58" s="129">
        <f>C59+C61</f>
        <v>26510</v>
      </c>
      <c r="D58" s="129">
        <f>D59+D61</f>
        <v>0</v>
      </c>
      <c r="E58" s="127">
        <f t="shared" si="1"/>
        <v>26510</v>
      </c>
      <c r="F58" s="385">
        <f>F59+F61</f>
        <v>0</v>
      </c>
    </row>
    <row r="59" spans="1:6" ht="15.75">
      <c r="A59" s="357" t="s">
        <v>671</v>
      </c>
      <c r="B59" s="126" t="s">
        <v>672</v>
      </c>
      <c r="C59" s="188">
        <v>26510</v>
      </c>
      <c r="D59" s="188"/>
      <c r="E59" s="127">
        <f t="shared" si="1"/>
        <v>26510</v>
      </c>
      <c r="F59" s="187"/>
    </row>
    <row r="60" spans="1:6" ht="15.7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7" t="s">
        <v>680</v>
      </c>
      <c r="B65" s="126" t="s">
        <v>681</v>
      </c>
      <c r="C65" s="188">
        <v>3860</v>
      </c>
      <c r="D65" s="188"/>
      <c r="E65" s="127">
        <f t="shared" si="1"/>
        <v>3860</v>
      </c>
      <c r="F65" s="187"/>
    </row>
    <row r="66" spans="1:6" ht="15.75">
      <c r="A66" s="357" t="s">
        <v>682</v>
      </c>
      <c r="B66" s="126" t="s">
        <v>683</v>
      </c>
      <c r="C66" s="188">
        <v>1768</v>
      </c>
      <c r="D66" s="188"/>
      <c r="E66" s="127">
        <f t="shared" si="1"/>
        <v>1768</v>
      </c>
      <c r="F66" s="187"/>
    </row>
    <row r="67" spans="1:6" ht="15.75">
      <c r="A67" s="357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32138</v>
      </c>
      <c r="D68" s="422">
        <f>D54+D58+D63+D64+D65+D66</f>
        <v>0</v>
      </c>
      <c r="E68" s="423">
        <f t="shared" si="1"/>
        <v>32138</v>
      </c>
      <c r="F68" s="424">
        <f>F54+F58+F63+F64+F65+F66</f>
        <v>0</v>
      </c>
    </row>
    <row r="69" spans="1:6" ht="15.75">
      <c r="A69" s="366" t="s">
        <v>688</v>
      </c>
      <c r="B69" s="120"/>
      <c r="C69" s="389"/>
      <c r="D69" s="389"/>
      <c r="E69" s="390"/>
      <c r="F69" s="391"/>
    </row>
    <row r="70" spans="1:6" ht="15.75">
      <c r="A70" s="357" t="s">
        <v>689</v>
      </c>
      <c r="B70" s="134" t="s">
        <v>690</v>
      </c>
      <c r="C70" s="188">
        <v>2099</v>
      </c>
      <c r="D70" s="188"/>
      <c r="E70" s="127">
        <f t="shared" si="1"/>
        <v>2099</v>
      </c>
      <c r="F70" s="187"/>
    </row>
    <row r="71" spans="1:6" ht="16.5" thickBot="1">
      <c r="A71" s="395"/>
      <c r="B71" s="117"/>
      <c r="C71" s="396"/>
      <c r="D71" s="396"/>
      <c r="E71" s="397"/>
      <c r="F71" s="398"/>
    </row>
    <row r="72" spans="1:6" ht="15.75">
      <c r="A72" s="360" t="s">
        <v>691</v>
      </c>
      <c r="B72" s="392"/>
      <c r="C72" s="401"/>
      <c r="D72" s="401"/>
      <c r="E72" s="402"/>
      <c r="F72" s="403"/>
    </row>
    <row r="73" spans="1:6" ht="15.75">
      <c r="A73" s="357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87">
        <f>SUM(F74:F76)</f>
        <v>0</v>
      </c>
    </row>
    <row r="74" spans="1:6" ht="15.7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8" t="s">
        <v>697</v>
      </c>
      <c r="B76" s="126" t="s">
        <v>698</v>
      </c>
      <c r="C76" s="188">
        <v>7</v>
      </c>
      <c r="D76" s="188">
        <v>7</v>
      </c>
      <c r="E76" s="127">
        <f t="shared" si="1"/>
        <v>0</v>
      </c>
      <c r="F76" s="187"/>
    </row>
    <row r="77" spans="1:6" ht="31.5">
      <c r="A77" s="357" t="s">
        <v>669</v>
      </c>
      <c r="B77" s="126" t="s">
        <v>699</v>
      </c>
      <c r="C77" s="129">
        <f>C78+C80</f>
        <v>3964</v>
      </c>
      <c r="D77" s="129">
        <f>D78+D80</f>
        <v>3964</v>
      </c>
      <c r="E77" s="129">
        <f>E78+E80</f>
        <v>0</v>
      </c>
      <c r="F77" s="385">
        <f>F78+F80</f>
        <v>0</v>
      </c>
    </row>
    <row r="78" spans="1:6" ht="15.75">
      <c r="A78" s="357" t="s">
        <v>700</v>
      </c>
      <c r="B78" s="126" t="s">
        <v>701</v>
      </c>
      <c r="C78" s="188">
        <v>3964</v>
      </c>
      <c r="D78" s="188">
        <v>3964</v>
      </c>
      <c r="E78" s="127">
        <f t="shared" si="1"/>
        <v>0</v>
      </c>
      <c r="F78" s="187"/>
    </row>
    <row r="79" spans="1:6" ht="15.7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7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7" t="s">
        <v>707</v>
      </c>
      <c r="B82" s="126" t="s">
        <v>708</v>
      </c>
      <c r="C82" s="129">
        <f>SUM(C83:C86)</f>
        <v>11970</v>
      </c>
      <c r="D82" s="129">
        <f>SUM(D83:D86)</f>
        <v>11970</v>
      </c>
      <c r="E82" s="129">
        <f>SUM(E83:E86)</f>
        <v>0</v>
      </c>
      <c r="F82" s="385">
        <f>SUM(F83:F86)</f>
        <v>0</v>
      </c>
    </row>
    <row r="83" spans="1:6" ht="15.7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7" t="s">
        <v>711</v>
      </c>
      <c r="B84" s="126" t="s">
        <v>712</v>
      </c>
      <c r="C84" s="188">
        <v>11970</v>
      </c>
      <c r="D84" s="188">
        <v>11970</v>
      </c>
      <c r="E84" s="127">
        <f t="shared" si="1"/>
        <v>0</v>
      </c>
      <c r="F84" s="187"/>
    </row>
    <row r="85" spans="1:6" ht="31.5">
      <c r="A85" s="357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7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7" t="s">
        <v>717</v>
      </c>
      <c r="B87" s="126" t="s">
        <v>718</v>
      </c>
      <c r="C87" s="125">
        <f>SUM(C88:C92)+C96</f>
        <v>41427</v>
      </c>
      <c r="D87" s="125">
        <f>SUM(D88:D92)+D96</f>
        <v>41427</v>
      </c>
      <c r="E87" s="125">
        <f>SUM(E88:E92)+E96</f>
        <v>0</v>
      </c>
      <c r="F87" s="384">
        <f>SUM(F88:F92)+F96</f>
        <v>0</v>
      </c>
    </row>
    <row r="88" spans="1:6" ht="15.75">
      <c r="A88" s="357" t="s">
        <v>719</v>
      </c>
      <c r="B88" s="126" t="s">
        <v>720</v>
      </c>
      <c r="C88" s="188">
        <v>22228</v>
      </c>
      <c r="D88" s="188">
        <v>22228</v>
      </c>
      <c r="E88" s="127">
        <f t="shared" si="1"/>
        <v>0</v>
      </c>
      <c r="F88" s="187"/>
    </row>
    <row r="89" spans="1:6" ht="15.75">
      <c r="A89" s="357" t="s">
        <v>721</v>
      </c>
      <c r="B89" s="126" t="s">
        <v>722</v>
      </c>
      <c r="C89" s="188">
        <v>1583</v>
      </c>
      <c r="D89" s="188">
        <v>1583</v>
      </c>
      <c r="E89" s="127">
        <f t="shared" si="1"/>
        <v>0</v>
      </c>
      <c r="F89" s="187"/>
    </row>
    <row r="90" spans="1:6" ht="15.75">
      <c r="A90" s="357" t="s">
        <v>723</v>
      </c>
      <c r="B90" s="126" t="s">
        <v>724</v>
      </c>
      <c r="C90" s="188">
        <v>17319</v>
      </c>
      <c r="D90" s="188">
        <v>17319</v>
      </c>
      <c r="E90" s="127">
        <f t="shared" si="1"/>
        <v>0</v>
      </c>
      <c r="F90" s="187"/>
    </row>
    <row r="91" spans="1:6" ht="15.75">
      <c r="A91" s="357" t="s">
        <v>725</v>
      </c>
      <c r="B91" s="126" t="s">
        <v>726</v>
      </c>
      <c r="C91" s="188">
        <v>297</v>
      </c>
      <c r="D91" s="188">
        <v>297</v>
      </c>
      <c r="E91" s="127">
        <f t="shared" si="1"/>
        <v>0</v>
      </c>
      <c r="F91" s="187"/>
    </row>
    <row r="92" spans="1:6" ht="15.75">
      <c r="A92" s="357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5">
        <f>SUM(F93:F95)</f>
        <v>0</v>
      </c>
    </row>
    <row r="93" spans="1:6" ht="15.75">
      <c r="A93" s="357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7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7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7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57" t="s">
        <v>735</v>
      </c>
      <c r="B97" s="126" t="s">
        <v>736</v>
      </c>
      <c r="C97" s="188">
        <v>46073</v>
      </c>
      <c r="D97" s="188">
        <v>46073</v>
      </c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103441</v>
      </c>
      <c r="D98" s="420">
        <f>D87+D82+D77+D73+D97</f>
        <v>103441</v>
      </c>
      <c r="E98" s="420">
        <f>E87+E82+E77+E73+E97</f>
        <v>0</v>
      </c>
      <c r="F98" s="421">
        <f>F87+F82+F77+F73+F97</f>
        <v>0</v>
      </c>
    </row>
    <row r="99" spans="1:6" ht="16.5" thickBot="1">
      <c r="A99" s="399" t="s">
        <v>739</v>
      </c>
      <c r="B99" s="400" t="s">
        <v>740</v>
      </c>
      <c r="C99" s="414">
        <f>C98+C70+C68</f>
        <v>137678</v>
      </c>
      <c r="D99" s="414">
        <f>D98+D70+D68</f>
        <v>103441</v>
      </c>
      <c r="E99" s="414">
        <f>E98+E70+E68</f>
        <v>34237</v>
      </c>
      <c r="F99" s="415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6.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.7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.7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6.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9" t="s">
        <v>817</v>
      </c>
      <c r="B109" s="719"/>
      <c r="C109" s="719"/>
      <c r="D109" s="719"/>
      <c r="E109" s="719"/>
      <c r="F109" s="71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9" t="s">
        <v>949</v>
      </c>
      <c r="B111" s="693">
        <f>pdeReportingDate</f>
        <v>45343</v>
      </c>
      <c r="C111" s="693"/>
      <c r="D111" s="693"/>
      <c r="E111" s="693"/>
      <c r="F111" s="693"/>
      <c r="G111" s="51"/>
      <c r="H111" s="51"/>
    </row>
    <row r="112" spans="1:8" ht="15.75">
      <c r="A112" s="649"/>
      <c r="B112" s="693"/>
      <c r="C112" s="693"/>
      <c r="D112" s="693"/>
      <c r="E112" s="693"/>
      <c r="F112" s="693"/>
      <c r="G112" s="51"/>
      <c r="H112" s="51"/>
    </row>
    <row r="113" spans="1:8" ht="15.75">
      <c r="A113" s="650" t="s">
        <v>8</v>
      </c>
      <c r="B113" s="694" t="str">
        <f>authorName</f>
        <v>Спас Пещерски</v>
      </c>
      <c r="C113" s="694"/>
      <c r="D113" s="694"/>
      <c r="E113" s="694"/>
      <c r="F113" s="694"/>
      <c r="G113" s="75"/>
      <c r="H113" s="75"/>
    </row>
    <row r="114" spans="1:8" ht="15.75">
      <c r="A114" s="650"/>
      <c r="B114" s="694"/>
      <c r="C114" s="694"/>
      <c r="D114" s="694"/>
      <c r="E114" s="694"/>
      <c r="F114" s="694"/>
      <c r="G114" s="75"/>
      <c r="H114" s="75"/>
    </row>
    <row r="115" spans="1:8" ht="15.75">
      <c r="A115" s="650" t="s">
        <v>894</v>
      </c>
      <c r="B115" s="695"/>
      <c r="C115" s="695"/>
      <c r="D115" s="695"/>
      <c r="E115" s="695"/>
      <c r="F115" s="695"/>
      <c r="G115" s="77"/>
      <c r="H115" s="77"/>
    </row>
    <row r="116" spans="1:8" ht="15.75" customHeight="1">
      <c r="A116" s="651"/>
      <c r="B116" s="692" t="s">
        <v>951</v>
      </c>
      <c r="C116" s="692"/>
      <c r="D116" s="692"/>
      <c r="E116" s="692"/>
      <c r="F116" s="692"/>
      <c r="G116" s="651"/>
      <c r="H116" s="651"/>
    </row>
    <row r="117" spans="1:8" ht="15.75" customHeight="1">
      <c r="A117" s="651"/>
      <c r="B117" s="692" t="s">
        <v>951</v>
      </c>
      <c r="C117" s="692"/>
      <c r="D117" s="692"/>
      <c r="E117" s="692"/>
      <c r="F117" s="692"/>
      <c r="G117" s="651"/>
      <c r="H117" s="651"/>
    </row>
    <row r="118" spans="1:8" ht="15.75" customHeight="1">
      <c r="A118" s="651"/>
      <c r="B118" s="692" t="s">
        <v>951</v>
      </c>
      <c r="C118" s="692"/>
      <c r="D118" s="692"/>
      <c r="E118" s="692"/>
      <c r="F118" s="692"/>
      <c r="G118" s="651"/>
      <c r="H118" s="651"/>
    </row>
    <row r="119" spans="1:8" ht="15.75" customHeight="1">
      <c r="A119" s="651"/>
      <c r="B119" s="692" t="s">
        <v>951</v>
      </c>
      <c r="C119" s="692"/>
      <c r="D119" s="692"/>
      <c r="E119" s="692"/>
      <c r="F119" s="692"/>
      <c r="G119" s="651"/>
      <c r="H119" s="651"/>
    </row>
    <row r="120" spans="1:8" ht="15.75">
      <c r="A120" s="651"/>
      <c r="B120" s="692"/>
      <c r="C120" s="692"/>
      <c r="D120" s="692"/>
      <c r="E120" s="692"/>
      <c r="F120" s="692"/>
      <c r="G120" s="651"/>
      <c r="H120" s="651"/>
    </row>
    <row r="121" spans="1:8" ht="15.75">
      <c r="A121" s="651"/>
      <c r="B121" s="692"/>
      <c r="C121" s="692"/>
      <c r="D121" s="692"/>
      <c r="E121" s="692"/>
      <c r="F121" s="692"/>
      <c r="G121" s="651"/>
      <c r="H121" s="651"/>
    </row>
    <row r="122" spans="1:8" ht="15.75">
      <c r="A122" s="651"/>
      <c r="B122" s="692"/>
      <c r="C122" s="692"/>
      <c r="D122" s="692"/>
      <c r="E122" s="692"/>
      <c r="F122" s="692"/>
      <c r="G122" s="651"/>
      <c r="H122" s="65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0" t="s">
        <v>453</v>
      </c>
      <c r="B8" s="735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31"/>
      <c r="B9" s="736"/>
      <c r="C9" s="733" t="s">
        <v>756</v>
      </c>
      <c r="D9" s="733" t="s">
        <v>757</v>
      </c>
      <c r="E9" s="733" t="s">
        <v>758</v>
      </c>
      <c r="F9" s="733" t="s">
        <v>759</v>
      </c>
      <c r="G9" s="104" t="s">
        <v>760</v>
      </c>
      <c r="H9" s="104"/>
      <c r="I9" s="734" t="s">
        <v>818</v>
      </c>
    </row>
    <row r="10" spans="1:9" s="103" customFormat="1" ht="24" customHeight="1">
      <c r="A10" s="731"/>
      <c r="B10" s="736"/>
      <c r="C10" s="733"/>
      <c r="D10" s="733"/>
      <c r="E10" s="733"/>
      <c r="F10" s="733"/>
      <c r="G10" s="106" t="s">
        <v>516</v>
      </c>
      <c r="H10" s="106" t="s">
        <v>517</v>
      </c>
      <c r="I10" s="734"/>
    </row>
    <row r="11" spans="1:9" s="107" customFormat="1" ht="16.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.7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.75">
      <c r="A13" s="435" t="s">
        <v>762</v>
      </c>
      <c r="B13" s="108" t="s">
        <v>763</v>
      </c>
      <c r="C13" s="436"/>
      <c r="D13" s="436"/>
      <c r="E13" s="436"/>
      <c r="F13" s="436">
        <v>95</v>
      </c>
      <c r="G13" s="436"/>
      <c r="H13" s="436"/>
      <c r="I13" s="437">
        <f>F13+G13-H13</f>
        <v>95</v>
      </c>
    </row>
    <row r="14" spans="1:9" s="107" customFormat="1" ht="15.7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.7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.7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.75">
      <c r="A17" s="435" t="s">
        <v>79</v>
      </c>
      <c r="B17" s="108" t="s">
        <v>769</v>
      </c>
      <c r="C17" s="436"/>
      <c r="D17" s="436"/>
      <c r="E17" s="436"/>
      <c r="F17" s="436">
        <v>30322</v>
      </c>
      <c r="G17" s="436"/>
      <c r="H17" s="436"/>
      <c r="I17" s="437">
        <f t="shared" si="0"/>
        <v>30322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0</v>
      </c>
      <c r="D18" s="443">
        <f t="shared" si="1"/>
        <v>0</v>
      </c>
      <c r="E18" s="443">
        <f t="shared" si="1"/>
        <v>0</v>
      </c>
      <c r="F18" s="443">
        <f t="shared" si="1"/>
        <v>30417</v>
      </c>
      <c r="G18" s="443">
        <f t="shared" si="1"/>
        <v>0</v>
      </c>
      <c r="H18" s="443">
        <f t="shared" si="1"/>
        <v>0</v>
      </c>
      <c r="I18" s="444">
        <f t="shared" si="0"/>
        <v>30417</v>
      </c>
    </row>
    <row r="19" spans="1:9" s="107" customFormat="1" ht="15.7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.75">
      <c r="A20" s="435" t="s">
        <v>762</v>
      </c>
      <c r="B20" s="108" t="s">
        <v>772</v>
      </c>
      <c r="C20" s="436"/>
      <c r="D20" s="436"/>
      <c r="E20" s="436"/>
      <c r="F20" s="436">
        <v>57902</v>
      </c>
      <c r="G20" s="436"/>
      <c r="H20" s="436"/>
      <c r="I20" s="437">
        <f t="shared" si="0"/>
        <v>57902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57902</v>
      </c>
      <c r="G27" s="443">
        <f t="shared" si="2"/>
        <v>0</v>
      </c>
      <c r="H27" s="443">
        <f t="shared" si="2"/>
        <v>0</v>
      </c>
      <c r="I27" s="444">
        <f t="shared" si="0"/>
        <v>57902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2" t="s">
        <v>819</v>
      </c>
      <c r="B29" s="732"/>
      <c r="C29" s="732"/>
      <c r="D29" s="732"/>
      <c r="E29" s="732"/>
      <c r="F29" s="732"/>
      <c r="G29" s="732"/>
      <c r="H29" s="732"/>
      <c r="I29" s="732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49" t="s">
        <v>949</v>
      </c>
      <c r="B31" s="693">
        <f>pdeReportingDate</f>
        <v>45343</v>
      </c>
      <c r="C31" s="693"/>
      <c r="D31" s="693"/>
      <c r="E31" s="693"/>
      <c r="F31" s="693"/>
      <c r="G31" s="115"/>
      <c r="H31" s="115"/>
      <c r="I31" s="115"/>
    </row>
    <row r="32" spans="1:9" s="107" customFormat="1" ht="15.75">
      <c r="A32" s="649"/>
      <c r="B32" s="693"/>
      <c r="C32" s="693"/>
      <c r="D32" s="693"/>
      <c r="E32" s="693"/>
      <c r="F32" s="693"/>
      <c r="G32" s="115"/>
      <c r="H32" s="115"/>
      <c r="I32" s="115"/>
    </row>
    <row r="33" spans="1:9" s="107" customFormat="1" ht="15.75">
      <c r="A33" s="650" t="s">
        <v>8</v>
      </c>
      <c r="B33" s="694" t="str">
        <f>authorName</f>
        <v>Спас Пещерски</v>
      </c>
      <c r="C33" s="694"/>
      <c r="D33" s="694"/>
      <c r="E33" s="694"/>
      <c r="F33" s="694"/>
      <c r="G33" s="115"/>
      <c r="H33" s="115"/>
      <c r="I33" s="115"/>
    </row>
    <row r="34" spans="1:9" s="107" customFormat="1" ht="15.75">
      <c r="A34" s="650"/>
      <c r="B34" s="737"/>
      <c r="C34" s="737"/>
      <c r="D34" s="737"/>
      <c r="E34" s="737"/>
      <c r="F34" s="737"/>
      <c r="G34" s="737"/>
      <c r="H34" s="737"/>
      <c r="I34" s="737"/>
    </row>
    <row r="35" spans="1:9" s="107" customFormat="1" ht="15.75">
      <c r="A35" s="650" t="s">
        <v>894</v>
      </c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 ht="15.75" customHeight="1">
      <c r="A36" s="651"/>
      <c r="B36" s="692" t="s">
        <v>951</v>
      </c>
      <c r="C36" s="692"/>
      <c r="D36" s="692"/>
      <c r="E36" s="692"/>
      <c r="F36" s="692"/>
      <c r="G36" s="692"/>
      <c r="H36" s="692"/>
      <c r="I36" s="692"/>
    </row>
    <row r="37" spans="1:9" s="107" customFormat="1" ht="15.75" customHeight="1">
      <c r="A37" s="651"/>
      <c r="B37" s="692" t="s">
        <v>951</v>
      </c>
      <c r="C37" s="692"/>
      <c r="D37" s="692"/>
      <c r="E37" s="692"/>
      <c r="F37" s="692"/>
      <c r="G37" s="692"/>
      <c r="H37" s="692"/>
      <c r="I37" s="692"/>
    </row>
    <row r="38" spans="1:9" s="107" customFormat="1" ht="15.75" customHeight="1">
      <c r="A38" s="651"/>
      <c r="B38" s="692" t="s">
        <v>951</v>
      </c>
      <c r="C38" s="692"/>
      <c r="D38" s="692"/>
      <c r="E38" s="692"/>
      <c r="F38" s="692"/>
      <c r="G38" s="692"/>
      <c r="H38" s="692"/>
      <c r="I38" s="692"/>
    </row>
    <row r="39" spans="1:9" s="107" customFormat="1" ht="15.75" customHeight="1">
      <c r="A39" s="651"/>
      <c r="B39" s="692" t="s">
        <v>951</v>
      </c>
      <c r="C39" s="692"/>
      <c r="D39" s="692"/>
      <c r="E39" s="692"/>
      <c r="F39" s="692"/>
      <c r="G39" s="692"/>
      <c r="H39" s="692"/>
      <c r="I39" s="692"/>
    </row>
    <row r="40" spans="1:9" s="107" customFormat="1" ht="15.75">
      <c r="A40" s="651"/>
      <c r="B40" s="692"/>
      <c r="C40" s="692"/>
      <c r="D40" s="692"/>
      <c r="E40" s="692"/>
      <c r="F40" s="692"/>
      <c r="G40" s="692"/>
      <c r="H40" s="692"/>
      <c r="I40" s="692"/>
    </row>
    <row r="41" spans="1:9" s="107" customFormat="1" ht="15.75">
      <c r="A41" s="651"/>
      <c r="B41" s="692"/>
      <c r="C41" s="692"/>
      <c r="D41" s="692"/>
      <c r="E41" s="692"/>
      <c r="F41" s="692"/>
      <c r="G41" s="692"/>
      <c r="H41" s="692"/>
      <c r="I41" s="692"/>
    </row>
    <row r="42" spans="1:9" s="107" customFormat="1" ht="15.75">
      <c r="A42" s="651"/>
      <c r="B42" s="692"/>
      <c r="C42" s="692"/>
      <c r="D42" s="692"/>
      <c r="E42" s="692"/>
      <c r="F42" s="692"/>
      <c r="G42" s="692"/>
      <c r="H42" s="692"/>
      <c r="I42" s="69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907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01.01.2023 г. до 31.12.2023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908</v>
      </c>
      <c r="B5" s="631" t="s">
        <v>910</v>
      </c>
      <c r="C5" s="632" t="s">
        <v>912</v>
      </c>
      <c r="D5" s="633" t="s">
        <v>914</v>
      </c>
      <c r="E5" s="632" t="s">
        <v>913</v>
      </c>
      <c r="F5" s="631" t="s">
        <v>911</v>
      </c>
      <c r="G5" s="630" t="s">
        <v>909</v>
      </c>
    </row>
    <row r="6" spans="1:7" ht="18.75" customHeight="1">
      <c r="A6" s="636" t="s">
        <v>956</v>
      </c>
      <c r="B6" s="627" t="s">
        <v>919</v>
      </c>
      <c r="C6" s="634">
        <f>'1-Баланс'!C95</f>
        <v>205911</v>
      </c>
      <c r="D6" s="635">
        <f aca="true" t="shared" si="0" ref="D6:D15">C6-E6</f>
        <v>0</v>
      </c>
      <c r="E6" s="634">
        <f>'1-Баланс'!G95</f>
        <v>205911</v>
      </c>
      <c r="F6" s="628" t="s">
        <v>920</v>
      </c>
      <c r="G6" s="636" t="s">
        <v>956</v>
      </c>
    </row>
    <row r="7" spans="1:7" ht="18.75" customHeight="1">
      <c r="A7" s="636" t="s">
        <v>956</v>
      </c>
      <c r="B7" s="627" t="s">
        <v>918</v>
      </c>
      <c r="C7" s="634">
        <f>'1-Баланс'!G37</f>
        <v>51186</v>
      </c>
      <c r="D7" s="635">
        <f t="shared" si="0"/>
        <v>43553</v>
      </c>
      <c r="E7" s="634">
        <f>'1-Баланс'!G18</f>
        <v>7633</v>
      </c>
      <c r="F7" s="628" t="s">
        <v>455</v>
      </c>
      <c r="G7" s="636" t="s">
        <v>956</v>
      </c>
    </row>
    <row r="8" spans="1:7" ht="18.75" customHeight="1">
      <c r="A8" s="636" t="s">
        <v>956</v>
      </c>
      <c r="B8" s="627" t="s">
        <v>916</v>
      </c>
      <c r="C8" s="634">
        <f>ABS('1-Баланс'!G32)-ABS('1-Баланс'!G33)</f>
        <v>1611</v>
      </c>
      <c r="D8" s="635">
        <f t="shared" si="0"/>
        <v>0</v>
      </c>
      <c r="E8" s="634">
        <f>ABS('2-Отчет за доходите'!C44)-ABS('2-Отчет за доходите'!G44)</f>
        <v>1611</v>
      </c>
      <c r="F8" s="628" t="s">
        <v>917</v>
      </c>
      <c r="G8" s="637" t="s">
        <v>958</v>
      </c>
    </row>
    <row r="9" spans="1:7" ht="18.75" customHeight="1">
      <c r="A9" s="636" t="s">
        <v>956</v>
      </c>
      <c r="B9" s="627" t="s">
        <v>922</v>
      </c>
      <c r="C9" s="634">
        <f>'1-Баланс'!D92</f>
        <v>3961</v>
      </c>
      <c r="D9" s="635">
        <f t="shared" si="0"/>
        <v>0</v>
      </c>
      <c r="E9" s="634">
        <f>'3-Отчет за паричния поток'!C45</f>
        <v>3961</v>
      </c>
      <c r="F9" s="628" t="s">
        <v>921</v>
      </c>
      <c r="G9" s="637" t="s">
        <v>957</v>
      </c>
    </row>
    <row r="10" spans="1:7" ht="18.75" customHeight="1">
      <c r="A10" s="636" t="s">
        <v>956</v>
      </c>
      <c r="B10" s="627" t="s">
        <v>923</v>
      </c>
      <c r="C10" s="634">
        <f>'1-Баланс'!C92</f>
        <v>3949</v>
      </c>
      <c r="D10" s="635">
        <f t="shared" si="0"/>
        <v>0</v>
      </c>
      <c r="E10" s="634">
        <f>'3-Отчет за паричния поток'!C46</f>
        <v>3949</v>
      </c>
      <c r="F10" s="628" t="s">
        <v>924</v>
      </c>
      <c r="G10" s="637" t="s">
        <v>957</v>
      </c>
    </row>
    <row r="11" spans="1:7" ht="18.75" customHeight="1">
      <c r="A11" s="636" t="s">
        <v>956</v>
      </c>
      <c r="B11" s="627" t="s">
        <v>918</v>
      </c>
      <c r="C11" s="634">
        <f>'1-Баланс'!G37</f>
        <v>51186</v>
      </c>
      <c r="D11" s="635">
        <f t="shared" si="0"/>
        <v>0</v>
      </c>
      <c r="E11" s="634">
        <f>'4-Отчет за собствения капитал'!L34</f>
        <v>51186</v>
      </c>
      <c r="F11" s="628" t="s">
        <v>925</v>
      </c>
      <c r="G11" s="637" t="s">
        <v>959</v>
      </c>
    </row>
    <row r="12" spans="1:7" ht="18.75" customHeight="1">
      <c r="A12" s="636" t="s">
        <v>956</v>
      </c>
      <c r="B12" s="627" t="s">
        <v>926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930</v>
      </c>
      <c r="G12" s="637" t="s">
        <v>960</v>
      </c>
    </row>
    <row r="13" spans="1:7" ht="18.75" customHeight="1">
      <c r="A13" s="636" t="s">
        <v>956</v>
      </c>
      <c r="B13" s="627" t="s">
        <v>927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931</v>
      </c>
      <c r="G13" s="637" t="s">
        <v>960</v>
      </c>
    </row>
    <row r="14" spans="1:7" ht="18.75" customHeight="1">
      <c r="A14" s="636" t="s">
        <v>956</v>
      </c>
      <c r="B14" s="627" t="s">
        <v>928</v>
      </c>
      <c r="C14" s="634">
        <f>'1-Баланс'!C38</f>
        <v>776</v>
      </c>
      <c r="D14" s="635" t="e">
        <f t="shared" si="0"/>
        <v>#REF!</v>
      </c>
      <c r="E14" s="634" t="e">
        <f>#REF!+#REF!</f>
        <v>#REF!</v>
      </c>
      <c r="F14" s="628" t="s">
        <v>932</v>
      </c>
      <c r="G14" s="637" t="s">
        <v>960</v>
      </c>
    </row>
    <row r="15" spans="1:7" ht="18.75" customHeight="1">
      <c r="A15" s="636" t="s">
        <v>956</v>
      </c>
      <c r="B15" s="627" t="s">
        <v>929</v>
      </c>
      <c r="C15" s="634">
        <f>'1-Баланс'!C39</f>
        <v>95</v>
      </c>
      <c r="D15" s="635" t="e">
        <f t="shared" si="0"/>
        <v>#REF!</v>
      </c>
      <c r="E15" s="634" t="e">
        <f>#REF!+#REF!</f>
        <v>#REF!</v>
      </c>
      <c r="F15" s="628" t="s">
        <v>933</v>
      </c>
      <c r="G15" s="637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2023-02-27T11:03:24Z</cp:lastPrinted>
  <dcterms:created xsi:type="dcterms:W3CDTF">2006-09-16T00:00:00Z</dcterms:created>
  <dcterms:modified xsi:type="dcterms:W3CDTF">2024-02-28T20:01:40Z</dcterms:modified>
  <cp:category/>
  <cp:version/>
  <cp:contentType/>
  <cp:contentStatus/>
</cp:coreProperties>
</file>