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<sst xmlns="http://schemas.openxmlformats.org/spreadsheetml/2006/main" count="2002" uniqueCount="700">
  <si>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</si>
  <si>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</si>
  <si>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</si>
  <si>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</si>
  <si>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</si>
  <si>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</si>
  <si>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</si>
  <si>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</si>
  <si>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</si>
  <si>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</si>
  <si>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</si>
  <si>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</si>
  <si>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</si>
  <si>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</si>
  <si>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</si>
  <si>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</si>
  <si>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</si>
  <si>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</si>
  <si>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</si>
  <si>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</si>
  <si>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</si>
  <si>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</si>
  <si>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</si>
  <si>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</si>
  <si>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</si>
  <si>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</si>
  <si>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</si>
  <si>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</si>
  <si>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</si>
  <si>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</si>
  <si>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</si>
  <si>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</si>
  <si>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</si>
  <si>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</si>
  <si>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</si>
  <si>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</si>
  <si>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</si>
  <si>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</si>
  <si>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</si>
  <si>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</si>
  <si>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</si>
  <si>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</si>
  <si>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</si>
  <si>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</si>
  <si>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</si>
  <si>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</si>
  <si>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</si>
  <si>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</si>
  <si>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</si>
  <si>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</si>
  <si>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</si>
  <si>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</si>
  <si>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</si>
  <si>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</si>
  <si>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</si>
  <si>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</si>
  <si>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</si>
  <si>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</si>
  <si>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</si>
  <si>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</si>
  <si>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</si>
  <si>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</si>
  <si>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</si>
  <si>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</si>
  <si>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</si>
  <si>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</si>
  <si>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</si>
  <si>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</si>
  <si>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</si>
  <si>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</si>
  <si>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</si>
  <si>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</si>
  <si>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</si>
  <si>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</si>
  <si>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</si>
  <si>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</si>
  <si>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</si>
  <si>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</si>
  <si>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</si>
  <si>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</si>
  <si>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</si>
  <si>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</si>
  <si>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</si>
  <si>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</si>
  <si>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</si>
  <si>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</si>
  <si>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</si>
  <si>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</si>
  <si>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</si>
  <si>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</si>
  <si>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</si>
  <si>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</si>
  <si>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</si>
  <si>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</si>
  <si>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</si>
  <si>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</si>
  <si>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</si>
  <si>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</si>
  <si>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</si>
  <si>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</si>
  <si>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</si>
  <si>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</si>
  <si>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</si>
  <si>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</si>
  <si>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</si>
  <si>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</si>
  <si>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</si>
  <si>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</si>
  <si>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</si>
  <si>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</si>
  <si>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</si>
  <si>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</si>
  <si>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</si>
  <si>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</si>
  <si>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</si>
  <si>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</si>
  <si>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</si>
  <si>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</si>
  <si>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</si>
  <si>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</si>
  <si>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</si>
  <si>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</si>
  <si>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</si>
  <si>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</si>
  <si>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</si>
  <si>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</si>
  <si>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</si>
  <si>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</si>
  <si>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</si>
  <si>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</si>
  <si>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</si>
  <si>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</si>
  <si>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</si>
  <si>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</si>
  <si>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</si>
  <si>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</si>
  <si>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</si>
  <si>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</si>
  <si>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</si>
  <si>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</si>
  <si>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</si>
  <si>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</si>
  <si>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</si>
  <si>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</si>
  <si>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</si>
  <si>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</si>
  <si>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</si>
  <si>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</si>
  <si>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</si>
  <si>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</si>
  <si>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</si>
  <si>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</si>
  <si>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</si>
  <si>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</si>
  <si>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</si>
  <si>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</si>
  <si>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</si>
  <si>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</si>
  <si>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</si>
  <si>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</si>
  <si>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</si>
  <si>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</si>
  <si>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</si>
  <si>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</si>
  <si>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</si>
  <si>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</si>
  <si>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</si>
  <si>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</si>
  <si>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</si>
  <si>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</si>
  <si>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</si>
  <si>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</si>
  <si>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</si>
  <si>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</si>
  <si>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</si>
  <si>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</si>
  <si>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</si>
  <si>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</si>
  <si>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</si>
  <si>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</si>
  <si>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</si>
  <si>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</si>
  <si>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</si>
  <si>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</si>
  <si>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</si>
  <si>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</si>
  <si>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</si>
  <si>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</si>
  <si>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</si>
  <si>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</si>
  <si>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</si>
  <si>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</si>
  <si>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</si>
  <si>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</si>
  <si>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</si>
  <si>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</si>
  <si>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</si>
  <si>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</si>
  <si>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</si>
  <si>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</si>
  <si>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</si>
  <si>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</si>
  <si>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</si>
  <si>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</si>
  <si>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</si>
  <si>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</si>
  <si>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</si>
  <si>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</si>
  <si>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</si>
  <si>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</si>
  <si>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</si>
  <si>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</si>
  <si>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</si>
  <si>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</si>
  <si>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</si>
  <si>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</si>
  <si>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</si>
  <si>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</si>
  <si>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</si>
  <si>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</si>
  <si>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</si>
  <si>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</si>
  <si>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</si>
  <si>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</si>
  <si>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</si>
  <si>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</si>
  <si>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</si>
  <si>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</si>
  <si>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</si>
  <si>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</si>
  <si>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</si>
  <si>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</si>
  <si>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</si>
  <si>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</si>
  <si>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</si>
  <si>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</si>
  <si>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</si>
  <si>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</si>
  <si>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</si>
  <si>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</si>
  <si>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</si>
  <si>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</si>
  <si>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</si>
  <si>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</si>
  <si>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</si>
  <si>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</si>
  <si>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</si>
  <si>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</si>
  <si>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</si>
  <si>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</si>
  <si>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</si>
  <si>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</si>
  <si>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</si>
  <si>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</si>
  <si>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</si>
  <si>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</si>
  <si>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</si>
  <si>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</si>
  <si>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</si>
  <si>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</si>
  <si>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</si>
  <si>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</si>
  <si>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</si>
  <si>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</si>
  <si>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</si>
  <si>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</si>
  <si>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</si>
  <si>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</si>
  <si>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</si>
  <si>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</si>
  <si>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</si>
  <si>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</si>
  <si>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</si>
  <si>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</si>
  <si>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</si>
  <si>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</si>
  <si>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</si>
  <si>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</si>
  <si>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</si>
  <si>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</si>
  <si>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</si>
  <si>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</si>
  <si>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</si>
  <si>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</si>
  <si>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</si>
  <si>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</si>
  <si>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</si>
  <si>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</si>
  <si>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</si>
  <si>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</si>
  <si>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</si>
  <si>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</si>
  <si>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</si>
  <si>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</si>
  <si>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</si>
  <si>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</si>
  <si>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</si>
  <si>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</si>
  <si>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</si>
  <si>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</si>
  <si>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</si>
  <si>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</si>
  <si>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</si>
  <si>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</si>
  <si>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</si>
  <si>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</si>
  <si>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</si>
  <si>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</si>
  <si>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</si>
  <si>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</si>
  <si>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</si>
  <si>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</si>
  <si>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</si>
  <si>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</si>
  <si>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</si>
  <si>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</si>
  <si>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</si>
  <si>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</si>
  <si>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</si>
  <si>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</si>
  <si>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</si>
  <si>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</si>
  <si>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</si>
  <si>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</si>
  <si>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</si>
  <si>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</si>
  <si>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</si>
  <si>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</si>
  <si>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</si>
  <si>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</si>
  <si>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</si>
  <si>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</si>
  <si>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</si>
  <si>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</si>
  <si>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</si>
  <si>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</si>
  <si>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</si>
  <si>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</si>
  <si>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</si>
  <si>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</si>
  <si>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</si>
  <si>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</si>
  <si>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</si>
  <si>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</si>
  <si>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</si>
  <si>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</si>
  <si>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</si>
  <si>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</si>
  <si>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</si>
  <si>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</si>
  <si>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</si>
  <si>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</si>
  <si>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</si>
  <si>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</si>
  <si>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</si>
  <si>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</si>
  <si>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</si>
  <si>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</si>
  <si>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</si>
  <si>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</si>
  <si>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</si>
  <si>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</si>
  <si>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</si>
  <si>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</si>
  <si>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</si>
  <si>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</si>
  <si>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</si>
  <si>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</si>
  <si>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</si>
  <si>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</si>
  <si>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</si>
  <si>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</si>
  <si>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</si>
  <si>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</si>
  <si>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</si>
  <si>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</si>
  <si>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</si>
  <si>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</si>
  <si>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</si>
  <si>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</si>
  <si>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</si>
  <si>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</si>
  <si>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</si>
  <si>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</si>
  <si>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</si>
  <si>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</si>
  <si>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</si>
  <si>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</si>
  <si>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</si>
  <si>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</si>
  <si>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</si>
  <si>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</si>
  <si>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</si>
  <si>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</si>
  <si>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</si>
  <si>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</si>
  <si>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</si>
  <si>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</si>
  <si>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</si>
  <si>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</si>
  <si>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</si>
  <si>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</si>
  <si>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</si>
  <si>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</si>
  <si>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</si>
  <si>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</si>
  <si>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</si>
  <si>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</si>
  <si>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</si>
  <si>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</si>
  <si>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</si>
  <si>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</si>
  <si>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</si>
  <si>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</si>
  <si>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</si>
  <si>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</si>
  <si>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</si>
  <si>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</si>
  <si>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</si>
  <si>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</si>
  <si>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</si>
  <si>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</si>
  <si>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</si>
  <si>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</si>
  <si>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</si>
  <si>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</si>
  <si>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</si>
  <si>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</si>
  <si>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</si>
  <si>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</si>
  <si>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</si>
  <si>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</si>
  <si>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</si>
  <si>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</si>
  <si>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</si>
  <si>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</si>
  <si>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</si>
  <si>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</si>
  <si>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</si>
  <si>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</si>
  <si>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</si>
  <si>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</si>
  <si>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</si>
  <si>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</si>
  <si>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</si>
  <si>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</si>
  <si>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</si>
  <si>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</si>
  <si>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</si>
  <si>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</si>
  <si>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</si>
  <si>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</si>
  <si>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</si>
  <si>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</si>
  <si>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</si>
  <si>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</si>
  <si>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</si>
  <si>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</si>
  <si>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</si>
  <si>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</si>
  <si>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</si>
  <si>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</si>
  <si>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</si>
  <si>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</si>
  <si>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</si>
  <si>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</si>
  <si>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</si>
  <si>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</si>
  <si>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</si>
  <si>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</si>
  <si>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</si>
  <si>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</si>
  <si>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</si>
  <si>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</si>
  <si>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</si>
  <si>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</si>
  <si>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</si>
  <si>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</si>
  <si>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</si>
  <si>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</si>
  <si>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</si>
  <si>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</si>
  <si>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</si>
  <si>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</si>
  <si>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</si>
  <si>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</si>
  <si>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</si>
  <si>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</si>
  <si>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</si>
  <si>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</si>
  <si>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</si>
  <si>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</si>
  <si>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</si>
  <si>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</si>
  <si>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</si>
  <si>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</si>
  <si>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</si>
  <si>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</si>
  <si>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</si>
  <si>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</si>
  <si>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</si>
  <si>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</si>
  <si>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</si>
  <si>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</si>
  <si>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</si>
  <si>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</si>
  <si>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</si>
  <si>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</si>
  <si>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</si>
  <si>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</si>
  <si>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</si>
  <si>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</si>
  <si>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</si>
  <si>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</si>
  <si>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</si>
  <si>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</si>
  <si>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</si>
  <si>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</si>
  <si>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</si>
  <si>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</si>
  <si>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</si>
  <si>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</si>
  <si>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</si>
  <si>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</si>
  <si>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</si>
  <si>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</si>
  <si>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</si>
  <si>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</si>
  <si>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</si>
  <si>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</si>
  <si>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</si>
  <si>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</si>
  <si>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</si>
  <si>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</si>
  <si>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</si>
  <si>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</si>
  <si>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</si>
  <si>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</si>
  <si>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</si>
  <si>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</si>
  <si>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</si>
  <si>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</si>
  <si>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</si>
  <si>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</si>
  <si>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</si>
  <si>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</si>
  <si>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</si>
  <si>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</si>
  <si>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</si>
  <si>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</si>
  <si>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</si>
  <si>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</si>
  <si>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</si>
  <si>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</si>
  <si>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</si>
  <si>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</si>
  <si>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</si>
  <si>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</si>
  <si>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</si>
  <si>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</si>
  <si>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</si>
  <si>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</si>
  <si>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</si>
  <si>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</si>
  <si>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</si>
  <si>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</si>
  <si>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</si>
  <si>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</si>
  <si>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</si>
  <si>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</si>
  <si>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</si>
  <si>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</si>
  <si>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</si>
  <si>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</si>
  <si>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</si>
  <si>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</si>
  <si>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</si>
  <si>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</si>
  <si>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</si>
  <si>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</si>
  <si>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</si>
  <si>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</si>
  <si>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</si>
  <si>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</si>
  <si>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</si>
  <si>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</si>
  <si>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</si>
  <si>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</si>
  <si>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</si>
  <si>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</si>
  <si>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</si>
  <si>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</si>
  <si>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</si>
  <si>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</si>
  <si>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</si>
  <si>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</si>
  <si>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</si>
  <si>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</si>
  <si>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</si>
  <si>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</si>
  <si>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</si>
  <si>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</si>
  <si>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</si>
  <si>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</si>
  <si>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</si>
  <si>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</si>
  <si>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</si>
  <si>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</si>
  <si>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</si>
  <si>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</si>
  <si>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</si>
  <si>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</si>
  <si>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</si>
  <si>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</si>
  <si>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</si>
  <si>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</si>
  <si>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</si>
  <si>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</si>
  <si>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</si>
  <si>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</si>
  <si>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</si>
  <si>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</si>
  <si>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</si>
  <si>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</si>
  <si>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</si>
  <si>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</si>
  <si>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</si>
  <si>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</si>
  <si>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</si>
  <si>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</si>
  <si>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</si>
  <si>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</si>
  <si>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</si>
  <si>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</si>
  <si>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</si>
  <si>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</si>
  <si>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</si>
  <si>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</si>
  <si>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</si>
  <si>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</si>
  <si>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</si>
  <si>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</si>
  <si>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</si>
  <si>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</si>
  <si>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</si>
  <si>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</si>
  <si>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</si>
  <si>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</si>
  <si>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</si>
  <si>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</si>
  <si>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</si>
  <si>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</si>
  <si>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</si>
  <si>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</si>
  <si>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</si>
  <si>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</si>
  <si>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</si>
  <si>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</si>
  <si>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</si>
  <si>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</si>
  <si>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</si>
  <si>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</si>
  <si>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</si>
  <si>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</si>
  <si>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</si>
  <si>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</si>
  <si>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</si>
  <si>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</si>
  <si>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</si>
  <si>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</si>
  <si>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</si>
  <si>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</si>
  <si>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</si>
  <si>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</si>
  <si>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</si>
  <si>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</si>
  <si>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</si>
  <si>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</si>
  <si>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</si>
  <si>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</si>
  <si>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</si>
  <si>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</si>
  <si>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</si>
  <si>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</si>
  <si>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</si>
  <si>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</si>
  <si>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</si>
  <si>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</si>
  <si>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</si>
  <si>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</si>
  <si>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</si>
  <si>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</si>
  <si>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2 Елана фонд Мениджмънт АД</t>
  </si>
  <si>
    <t>80.32%</t>
  </si>
  <si>
    <t>1.Елана Трейдинг АД</t>
  </si>
  <si>
    <t>44%</t>
  </si>
  <si>
    <t>88.268%</t>
  </si>
  <si>
    <t>39</t>
  </si>
  <si>
    <t>323</t>
  </si>
  <si>
    <t>2989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</si>
</sst>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43383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43383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</v>
      </c>
      <c r="D20" s="377">
        <f>SUM(D12:D19)</f>
        <v>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-456</v>
      </c>
      <c r="H28" s="375">
        <f>SUM(H29:H31)</f>
        <v>-266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1016</v>
      </c>
      <c r="H29" s="137">
        <v>1017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-1472</v>
      </c>
      <c r="H30" s="137">
        <v>-1283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681</v>
      </c>
      <c r="H32" s="137">
        <v>-190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225</v>
      </c>
      <c r="H34" s="377">
        <f>H28+H32+H33</f>
        <v>-456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4822</v>
      </c>
      <c r="H37" s="379">
        <f>H26+H18+H34</f>
        <v>4141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2575</v>
      </c>
      <c r="H44" s="137">
        <v>2546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6212</v>
      </c>
      <c r="D48" s="137">
        <v>4595</v>
      </c>
      <c r="E48" s="142" t="s">
        <v>146</v>
      </c>
      <c r="F48" s="80" t="s">
        <v>147</v>
      </c>
      <c r="G48" s="138">
        <v>1486</v>
      </c>
      <c r="H48" s="137">
        <v>1486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4061</v>
      </c>
      <c r="H50" s="375">
        <f>SUM(H44:H49)</f>
        <v>4032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6212</v>
      </c>
      <c r="D52" s="377">
        <f>SUM(D48:D51)</f>
        <v>4595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9573</v>
      </c>
      <c r="D56" s="381">
        <f>D20+D21+D22+D28+D33+D46+D52+D54+D55</f>
        <v>7957</v>
      </c>
      <c r="E56" s="87" t="s">
        <v>557</v>
      </c>
      <c r="F56" s="86" t="s">
        <v>172</v>
      </c>
      <c r="G56" s="378">
        <f>G50+G52+G53+G54+G55</f>
        <v>4061</v>
      </c>
      <c r="H56" s="379">
        <f>H50+H52+H53+H54+H55</f>
        <v>4032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478</v>
      </c>
      <c r="H59" s="137">
        <v>478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481</v>
      </c>
      <c r="H61" s="375">
        <f>SUM(H62:H68)</f>
        <v>752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358</v>
      </c>
      <c r="H62" s="137">
        <v>571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89</v>
      </c>
      <c r="H64" s="137">
        <v>138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18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8</v>
      </c>
    </row>
    <row r="68" spans="1:8" ht="15.75">
      <c r="A68" s="76" t="s">
        <v>206</v>
      </c>
      <c r="B68" s="78" t="s">
        <v>207</v>
      </c>
      <c r="C68" s="138">
        <v>241</v>
      </c>
      <c r="D68" s="137">
        <v>1414</v>
      </c>
      <c r="E68" s="76" t="s">
        <v>212</v>
      </c>
      <c r="F68" s="80" t="s">
        <v>213</v>
      </c>
      <c r="G68" s="138">
        <v>10</v>
      </c>
      <c r="H68" s="137">
        <v>10</v>
      </c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959</v>
      </c>
      <c r="H71" s="377">
        <f>H59+H60+H61+H69+H70</f>
        <v>1230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244</v>
      </c>
      <c r="D76" s="377">
        <f>SUM(D68:D75)</f>
        <v>1420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959</v>
      </c>
      <c r="H79" s="379">
        <f>H71+H73+H75+H77</f>
        <v>1230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17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20</v>
      </c>
      <c r="D93" s="270">
        <v>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269</v>
      </c>
      <c r="D94" s="381">
        <f>D65+D76+D85+D92+D93</f>
        <v>1446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9842</v>
      </c>
      <c r="D95" s="383">
        <f>D94+D56</f>
        <v>9403</v>
      </c>
      <c r="E95" s="169" t="s">
        <v>635</v>
      </c>
      <c r="F95" s="280" t="s">
        <v>268</v>
      </c>
      <c r="G95" s="382">
        <f>G37+G40+G56+G79</f>
        <v>9842</v>
      </c>
      <c r="H95" s="383">
        <f>H37+H40+H56+H79</f>
        <v>9403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43383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39" sqref="D3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36</v>
      </c>
      <c r="D12" s="257">
        <v>38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357</v>
      </c>
      <c r="D13" s="257">
        <v>388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8</v>
      </c>
      <c r="E14" s="185" t="s">
        <v>285</v>
      </c>
      <c r="F14" s="180" t="s">
        <v>286</v>
      </c>
      <c r="G14" s="256">
        <v>446</v>
      </c>
      <c r="H14" s="257">
        <v>474</v>
      </c>
    </row>
    <row r="15" spans="1:8" ht="15.75">
      <c r="A15" s="135" t="s">
        <v>287</v>
      </c>
      <c r="B15" s="131" t="s">
        <v>288</v>
      </c>
      <c r="C15" s="256">
        <v>161</v>
      </c>
      <c r="D15" s="257">
        <v>165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26</v>
      </c>
      <c r="D16" s="257">
        <v>26</v>
      </c>
      <c r="E16" s="176" t="s">
        <v>52</v>
      </c>
      <c r="F16" s="204" t="s">
        <v>292</v>
      </c>
      <c r="G16" s="407">
        <f>SUM(G12:G15)</f>
        <v>446</v>
      </c>
      <c r="H16" s="408">
        <f>SUM(H12:H15)</f>
        <v>474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39</v>
      </c>
      <c r="D19" s="257">
        <v>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623</v>
      </c>
      <c r="D22" s="408">
        <f>SUM(D12:D18)+D19</f>
        <v>637</v>
      </c>
      <c r="E22" s="135" t="s">
        <v>309</v>
      </c>
      <c r="F22" s="177" t="s">
        <v>310</v>
      </c>
      <c r="G22" s="256">
        <v>66</v>
      </c>
      <c r="H22" s="257">
        <v>66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918</v>
      </c>
      <c r="H23" s="257">
        <v>187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125</v>
      </c>
      <c r="D25" s="257">
        <v>146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984</v>
      </c>
      <c r="H27" s="408">
        <f>SUM(H22:H26)</f>
        <v>253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126</v>
      </c>
      <c r="D29" s="408">
        <f>SUM(D25:D28)</f>
        <v>147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749</v>
      </c>
      <c r="D31" s="414">
        <f>D29+D22</f>
        <v>784</v>
      </c>
      <c r="E31" s="191" t="s">
        <v>548</v>
      </c>
      <c r="F31" s="206" t="s">
        <v>331</v>
      </c>
      <c r="G31" s="193">
        <f>G16+G18+G27</f>
        <v>1430</v>
      </c>
      <c r="H31" s="194">
        <f>H16+H18+H27</f>
        <v>727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681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749</v>
      </c>
      <c r="D36" s="416">
        <f>D31-D34+D35</f>
        <v>784</v>
      </c>
      <c r="E36" s="202" t="s">
        <v>346</v>
      </c>
      <c r="F36" s="196" t="s">
        <v>347</v>
      </c>
      <c r="G36" s="207">
        <f>G35-G34+G31</f>
        <v>1430</v>
      </c>
      <c r="H36" s="208">
        <f>H35-H34+H31</f>
        <v>727</v>
      </c>
    </row>
    <row r="37" spans="1:8" ht="15.75">
      <c r="A37" s="201" t="s">
        <v>348</v>
      </c>
      <c r="B37" s="171" t="s">
        <v>349</v>
      </c>
      <c r="C37" s="413">
        <f>IF((G36-C36)&gt;0,G36-C36,0)</f>
        <v>681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681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57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681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57</v>
      </c>
    </row>
    <row r="45" spans="1:8" ht="16.5" thickBot="1">
      <c r="A45" s="210" t="s">
        <v>371</v>
      </c>
      <c r="B45" s="211" t="s">
        <v>372</v>
      </c>
      <c r="C45" s="409">
        <f>C36+C38+C42</f>
        <v>1430</v>
      </c>
      <c r="D45" s="410">
        <f>D36+D38+D42</f>
        <v>784</v>
      </c>
      <c r="E45" s="210" t="s">
        <v>373</v>
      </c>
      <c r="F45" s="212" t="s">
        <v>374</v>
      </c>
      <c r="G45" s="409">
        <f>G42+G36</f>
        <v>1430</v>
      </c>
      <c r="H45" s="410">
        <f>H42+H36</f>
        <v>784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43383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D42" sqref="D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507</v>
      </c>
      <c r="D11" s="137">
        <v>642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-584</v>
      </c>
      <c r="D12" s="137">
        <v>-300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-183</v>
      </c>
      <c r="D14" s="137">
        <v>-205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</v>
      </c>
      <c r="D15" s="137">
        <v>-42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-36</v>
      </c>
      <c r="D20" s="137">
        <v>76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-320</v>
      </c>
      <c r="D21" s="438">
        <f>SUM(D11:D20)</f>
        <v>171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-748</v>
      </c>
      <c r="D25" s="137">
        <v>-491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183</v>
      </c>
      <c r="D26" s="137">
        <v>212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60</v>
      </c>
      <c r="D27" s="137">
        <v>63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652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150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297</v>
      </c>
      <c r="D33" s="438">
        <f>SUM(D23:D32)</f>
        <v>-216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144</v>
      </c>
      <c r="D37" s="137">
        <v>126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-46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-86</v>
      </c>
      <c r="D40" s="137">
        <v>-83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11</v>
      </c>
      <c r="D43" s="440">
        <f>SUM(D35:D42)</f>
        <v>42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</v>
      </c>
      <c r="D45" s="249">
        <v>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43383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7" sqref="I17: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4536</v>
      </c>
      <c r="I13" s="363">
        <f>'1-Баланс'!H29+'1-Баланс'!H32</f>
        <v>827</v>
      </c>
      <c r="J13" s="363">
        <f>'1-Баланс'!H30+'1-Баланс'!H33</f>
        <v>-1283</v>
      </c>
      <c r="K13" s="364"/>
      <c r="L13" s="363">
        <f>SUM(C13:K13)</f>
        <v>4141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4536</v>
      </c>
      <c r="I17" s="432">
        <f t="shared" si="2"/>
        <v>827</v>
      </c>
      <c r="J17" s="432">
        <f t="shared" si="2"/>
        <v>-1283</v>
      </c>
      <c r="K17" s="432">
        <f t="shared" si="2"/>
        <v>0</v>
      </c>
      <c r="L17" s="363">
        <f t="shared" si="1"/>
        <v>4141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681</v>
      </c>
      <c r="J18" s="363">
        <f>+'1-Баланс'!G33</f>
        <v>0</v>
      </c>
      <c r="K18" s="364"/>
      <c r="L18" s="363">
        <f t="shared" si="1"/>
        <v>681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4536</v>
      </c>
      <c r="I31" s="432">
        <f t="shared" si="6"/>
        <v>1508</v>
      </c>
      <c r="J31" s="432">
        <f t="shared" si="6"/>
        <v>-1283</v>
      </c>
      <c r="K31" s="432">
        <f t="shared" si="6"/>
        <v>0</v>
      </c>
      <c r="L31" s="363">
        <f t="shared" si="1"/>
        <v>4822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4536</v>
      </c>
      <c r="I34" s="366">
        <f t="shared" si="7"/>
        <v>1508</v>
      </c>
      <c r="J34" s="366">
        <f t="shared" si="7"/>
        <v>-1283</v>
      </c>
      <c r="K34" s="366">
        <f t="shared" si="7"/>
        <v>0</v>
      </c>
      <c r="L34" s="430">
        <f t="shared" si="1"/>
        <v>4822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43383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697</v>
      </c>
      <c r="D12" s="459" t="s">
        <v>696</v>
      </c>
      <c r="E12" s="79"/>
      <c r="F12" s="260">
        <f>C12-E12</f>
        <v>39</v>
      </c>
    </row>
    <row r="13" spans="1:6" ht="15.75">
      <c r="A13" s="458" t="s">
        <v>692</v>
      </c>
      <c r="B13" s="459"/>
      <c r="C13" s="459" t="s">
        <v>698</v>
      </c>
      <c r="D13" s="459" t="s">
        <v>693</v>
      </c>
      <c r="E13" s="79"/>
      <c r="F13" s="260">
        <f aca="true" t="shared" si="0" ref="F13:F26">C13-E13</f>
        <v>323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362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694</v>
      </c>
      <c r="B46" s="459"/>
      <c r="C46" s="459" t="s">
        <v>699</v>
      </c>
      <c r="D46" s="459" t="s">
        <v>695</v>
      </c>
      <c r="E46" s="79"/>
      <c r="F46" s="260">
        <f>C46-E46</f>
        <v>2989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2989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3351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43383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9842</v>
      </c>
      <c r="D6" s="454">
        <f aca="true" t="shared" si="0" ref="D6:D15">C6-E6</f>
        <v>0</v>
      </c>
      <c r="E6" s="453">
        <f>'1-Баланс'!G95</f>
        <v>9842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4822</v>
      </c>
      <c r="D7" s="454">
        <f t="shared" si="0"/>
        <v>4767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681</v>
      </c>
      <c r="D8" s="454">
        <f t="shared" si="0"/>
        <v>0</v>
      </c>
      <c r="E8" s="453">
        <f>ABS('2-Отчет за доходите'!C44)-ABS('2-Отчет за доходите'!G44)</f>
        <v>681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</v>
      </c>
      <c r="D9" s="454">
        <f t="shared" si="0"/>
        <v>0</v>
      </c>
      <c r="E9" s="453">
        <f>'3-Отчет за паричния поток'!C45</f>
        <v>17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4822</v>
      </c>
      <c r="D11" s="454">
        <f t="shared" si="0"/>
        <v>0</v>
      </c>
      <c r="E11" s="453">
        <f>'4-Отчет за собствения капитал'!L34</f>
        <v>4822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1.5269058295964126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0.14122770634591456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0.13565737051792828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0.06919325340377971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1.9092122830440588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0.2805005213764338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0.2596454640250261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0.005213764337851929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0.005213764337851929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55.75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0.04531599268441374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0.4571653720589891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1.0410618000829532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0.5100589311115626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806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0.1671505599336375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0.5664335664335665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6.197530864197531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6212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6212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9573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241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244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20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269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9842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-456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1016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-1472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681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225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4822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2575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1486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4061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4061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478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481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358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89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959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959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9842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36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357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161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26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39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623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125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126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749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681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749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681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681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681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1430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446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446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66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918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984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1430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1430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1430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507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-584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-183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-24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-36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-320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-748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183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60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652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150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297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144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-46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-86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11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4536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4536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4536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4536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827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827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681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1508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1508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-1283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-1283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-1283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-1283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4141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4141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681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4822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4822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362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2989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3351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2016-09-14T10:20:26Z</cp:lastPrinted>
  <dcterms:created xsi:type="dcterms:W3CDTF">2006-09-16T00:00:00Z</dcterms:created>
  <dcterms:modified xsi:type="dcterms:W3CDTF">2018-10-10T08:30:03Z</dcterms:modified>
  <cp:category/>
  <cp:version/>
  <cp:contentType/>
  <cp:contentStatus/>
</cp:coreProperties>
</file>