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<sst xmlns="http://schemas.openxmlformats.org/spreadsheetml/2006/main" count="1880" uniqueCount="676">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</sst>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0">
      <selection activeCell="B2" sqref="B2"/>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42735</v>
      </c>
    </row>
    <row r="2" spans="1:27" ht="15.75">
      <c r="A2" s="423" t="s">
        <v>652</v>
      </c>
      <c r="B2" s="418"/>
      <c r="Z2" s="435">
        <v>2</v>
      </c>
      <c r="AA2" s="436">
        <f>IF(ISBLANK(_pdeReportingDate),"",_pdeReportingDate)</f>
        <v>42789</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42370</v>
      </c>
    </row>
    <row r="10" spans="1:2" ht="15.75">
      <c r="A10" s="7" t="s">
        <v>2</v>
      </c>
      <c r="B10" s="316">
        <v>42735</v>
      </c>
    </row>
    <row r="11" spans="1:2" ht="15.75">
      <c r="A11" s="7" t="s">
        <v>640</v>
      </c>
      <c r="B11" s="316">
        <v>42789</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64">
      <selection activeCell="B106" sqref="B106:E106"/>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31.12.2016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6</v>
      </c>
      <c r="D14" s="118">
        <v>5</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41</v>
      </c>
      <c r="D16" s="118">
        <v>24</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4</v>
      </c>
      <c r="D19" s="118">
        <v>6</v>
      </c>
      <c r="E19" s="76" t="s">
        <v>51</v>
      </c>
      <c r="F19" s="71"/>
      <c r="G19" s="349"/>
      <c r="H19" s="350"/>
    </row>
    <row r="20" spans="1:8" ht="15.75">
      <c r="A20" s="250" t="s">
        <v>52</v>
      </c>
      <c r="B20" s="72" t="s">
        <v>53</v>
      </c>
      <c r="C20" s="335">
        <f>SUM(C12:C19)</f>
        <v>51</v>
      </c>
      <c r="D20" s="336">
        <f>SUM(D12:D19)</f>
        <v>35</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4595</v>
      </c>
      <c r="H22" s="352">
        <f>SUM(H23:H25)</f>
        <v>4595</v>
      </c>
      <c r="M22" s="74"/>
    </row>
    <row r="23" spans="1:8" ht="15.75">
      <c r="A23" s="76" t="s">
        <v>64</v>
      </c>
      <c r="B23" s="68"/>
      <c r="C23" s="333"/>
      <c r="D23" s="334"/>
      <c r="E23" s="122" t="s">
        <v>65</v>
      </c>
      <c r="F23" s="69" t="s">
        <v>66</v>
      </c>
      <c r="G23" s="119">
        <v>4595</v>
      </c>
      <c r="H23" s="118">
        <v>4595</v>
      </c>
    </row>
    <row r="24" spans="1:13" ht="15.75">
      <c r="A24" s="66" t="s">
        <v>67</v>
      </c>
      <c r="B24" s="68" t="s">
        <v>68</v>
      </c>
      <c r="C24" s="119"/>
      <c r="D24" s="118"/>
      <c r="E24" s="124" t="s">
        <v>69</v>
      </c>
      <c r="F24" s="69" t="s">
        <v>70</v>
      </c>
      <c r="G24" s="119"/>
      <c r="H24" s="118"/>
      <c r="M24" s="74"/>
    </row>
    <row r="25" spans="1:8" ht="15.75">
      <c r="A25" s="66" t="s">
        <v>71</v>
      </c>
      <c r="B25" s="68" t="s">
        <v>72</v>
      </c>
      <c r="C25" s="119">
        <v>24</v>
      </c>
      <c r="D25" s="118">
        <v>24</v>
      </c>
      <c r="E25" s="66" t="s">
        <v>73</v>
      </c>
      <c r="F25" s="69" t="s">
        <v>74</v>
      </c>
      <c r="G25" s="119"/>
      <c r="H25" s="118"/>
    </row>
    <row r="26" spans="1:13" ht="15.75">
      <c r="A26" s="66" t="s">
        <v>75</v>
      </c>
      <c r="B26" s="68" t="s">
        <v>76</v>
      </c>
      <c r="C26" s="119"/>
      <c r="D26" s="118"/>
      <c r="E26" s="252" t="s">
        <v>77</v>
      </c>
      <c r="F26" s="71" t="s">
        <v>78</v>
      </c>
      <c r="G26" s="335">
        <f>G20+G21+G22</f>
        <v>4595</v>
      </c>
      <c r="H26" s="336">
        <f>H20+H21+H22</f>
        <v>4595</v>
      </c>
      <c r="M26" s="74"/>
    </row>
    <row r="27" spans="1:8" ht="15.75">
      <c r="A27" s="66" t="s">
        <v>79</v>
      </c>
      <c r="B27" s="68" t="s">
        <v>80</v>
      </c>
      <c r="C27" s="119"/>
      <c r="D27" s="118"/>
      <c r="E27" s="76" t="s">
        <v>81</v>
      </c>
      <c r="F27" s="71"/>
      <c r="G27" s="349"/>
      <c r="H27" s="350"/>
    </row>
    <row r="28" spans="1:13" ht="15.75">
      <c r="A28" s="250" t="s">
        <v>82</v>
      </c>
      <c r="B28" s="73" t="s">
        <v>83</v>
      </c>
      <c r="C28" s="335">
        <f>SUM(C24:C27)</f>
        <v>24</v>
      </c>
      <c r="D28" s="336">
        <f>SUM(D24:D27)</f>
        <v>24</v>
      </c>
      <c r="E28" s="124" t="s">
        <v>84</v>
      </c>
      <c r="F28" s="69" t="s">
        <v>85</v>
      </c>
      <c r="G28" s="333">
        <f>SUM(G29:G31)</f>
        <v>87</v>
      </c>
      <c r="H28" s="334">
        <f>SUM(H29:H31)</f>
        <v>-3458</v>
      </c>
      <c r="M28" s="74"/>
    </row>
    <row r="29" spans="1:8" ht="15.75">
      <c r="A29" s="66"/>
      <c r="B29" s="68"/>
      <c r="C29" s="333"/>
      <c r="D29" s="334"/>
      <c r="E29" s="66" t="s">
        <v>86</v>
      </c>
      <c r="F29" s="69" t="s">
        <v>87</v>
      </c>
      <c r="G29" s="119">
        <v>1160</v>
      </c>
      <c r="H29" s="118">
        <v>-2591</v>
      </c>
    </row>
    <row r="30" spans="1:13" ht="15.75">
      <c r="A30" s="76" t="s">
        <v>88</v>
      </c>
      <c r="B30" s="68"/>
      <c r="C30" s="333"/>
      <c r="D30" s="334"/>
      <c r="E30" s="123" t="s">
        <v>89</v>
      </c>
      <c r="F30" s="69" t="s">
        <v>90</v>
      </c>
      <c r="G30" s="119">
        <v>-1073</v>
      </c>
      <c r="H30" s="118">
        <v>-867</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246</v>
      </c>
      <c r="H32" s="118">
        <v>4043</v>
      </c>
      <c r="M32" s="74"/>
    </row>
    <row r="33" spans="1:8" ht="15.75">
      <c r="A33" s="250" t="s">
        <v>99</v>
      </c>
      <c r="B33" s="73" t="s">
        <v>100</v>
      </c>
      <c r="C33" s="335">
        <f>C31+C32</f>
        <v>0</v>
      </c>
      <c r="D33" s="336">
        <f>D31+D32</f>
        <v>0</v>
      </c>
      <c r="E33" s="122" t="s">
        <v>101</v>
      </c>
      <c r="F33" s="69" t="s">
        <v>102</v>
      </c>
      <c r="G33" s="119">
        <v>-214</v>
      </c>
      <c r="H33" s="118">
        <v>-495</v>
      </c>
    </row>
    <row r="34" spans="1:8" ht="15.75">
      <c r="A34" s="76" t="s">
        <v>103</v>
      </c>
      <c r="B34" s="70"/>
      <c r="C34" s="333"/>
      <c r="D34" s="334"/>
      <c r="E34" s="252" t="s">
        <v>104</v>
      </c>
      <c r="F34" s="71" t="s">
        <v>105</v>
      </c>
      <c r="G34" s="335">
        <f>G28+G32+G33</f>
        <v>119</v>
      </c>
      <c r="H34" s="336">
        <f>H28+H32+H33</f>
        <v>90</v>
      </c>
    </row>
    <row r="35" spans="1:8" ht="15.75">
      <c r="A35" s="66" t="s">
        <v>106</v>
      </c>
      <c r="B35" s="70" t="s">
        <v>107</v>
      </c>
      <c r="C35" s="333">
        <f>SUM(C36:C39)</f>
        <v>2923</v>
      </c>
      <c r="D35" s="334">
        <f>SUM(D36:D39)</f>
        <v>2842</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4769</v>
      </c>
      <c r="H37" s="338">
        <f>H26+H18+H34</f>
        <v>4740</v>
      </c>
    </row>
    <row r="38" spans="1:13" ht="15.75">
      <c r="A38" s="66" t="s">
        <v>113</v>
      </c>
      <c r="B38" s="68" t="s">
        <v>114</v>
      </c>
      <c r="C38" s="119">
        <v>2893</v>
      </c>
      <c r="D38" s="118">
        <v>2812</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179</v>
      </c>
      <c r="H40" s="321">
        <v>119</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2472</v>
      </c>
      <c r="H44" s="118">
        <v>2371</v>
      </c>
      <c r="M44" s="74"/>
    </row>
    <row r="45" spans="1:8" ht="15.75">
      <c r="A45" s="66" t="s">
        <v>133</v>
      </c>
      <c r="B45" s="68" t="s">
        <v>134</v>
      </c>
      <c r="C45" s="119"/>
      <c r="D45" s="118"/>
      <c r="E45" s="128" t="s">
        <v>135</v>
      </c>
      <c r="F45" s="69" t="s">
        <v>136</v>
      </c>
      <c r="G45" s="119">
        <v>28</v>
      </c>
      <c r="H45" s="118">
        <v>16</v>
      </c>
    </row>
    <row r="46" spans="1:13" ht="15.75">
      <c r="A46" s="241" t="s">
        <v>137</v>
      </c>
      <c r="B46" s="72" t="s">
        <v>138</v>
      </c>
      <c r="C46" s="335">
        <f>C35+C40+C45</f>
        <v>2923</v>
      </c>
      <c r="D46" s="336">
        <f>D35+D40+D45</f>
        <v>2842</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4595</v>
      </c>
      <c r="D48" s="118">
        <v>4597</v>
      </c>
      <c r="E48" s="123" t="s">
        <v>146</v>
      </c>
      <c r="F48" s="69" t="s">
        <v>147</v>
      </c>
      <c r="G48" s="119">
        <v>1956</v>
      </c>
      <c r="H48" s="118">
        <v>1809</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4456</v>
      </c>
      <c r="H50" s="334">
        <f>SUM(H44:H49)</f>
        <v>4196</v>
      </c>
    </row>
    <row r="51" spans="1:8" ht="15.75">
      <c r="A51" s="66" t="s">
        <v>79</v>
      </c>
      <c r="B51" s="68" t="s">
        <v>155</v>
      </c>
      <c r="C51" s="119"/>
      <c r="D51" s="118"/>
      <c r="E51" s="66"/>
      <c r="F51" s="69"/>
      <c r="G51" s="333"/>
      <c r="H51" s="334"/>
    </row>
    <row r="52" spans="1:8" ht="15.75">
      <c r="A52" s="250" t="s">
        <v>156</v>
      </c>
      <c r="B52" s="72" t="s">
        <v>157</v>
      </c>
      <c r="C52" s="335">
        <f>SUM(C48:C51)</f>
        <v>4595</v>
      </c>
      <c r="D52" s="336">
        <f>SUM(D48:D51)</f>
        <v>4597</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12</v>
      </c>
      <c r="D55" s="247">
        <v>12</v>
      </c>
      <c r="E55" s="66" t="s">
        <v>168</v>
      </c>
      <c r="F55" s="71" t="s">
        <v>169</v>
      </c>
      <c r="G55" s="119"/>
      <c r="H55" s="118"/>
    </row>
    <row r="56" spans="1:13" ht="16.5" thickBot="1">
      <c r="A56" s="243" t="s">
        <v>170</v>
      </c>
      <c r="B56" s="130" t="s">
        <v>171</v>
      </c>
      <c r="C56" s="339">
        <f>C20+C21+C22+C28+C33+C46+C52+C54+C55</f>
        <v>7605</v>
      </c>
      <c r="D56" s="340">
        <f>D20+D21+D22+D28+D33+D46+D52+D54+D55</f>
        <v>7510</v>
      </c>
      <c r="E56" s="76" t="s">
        <v>529</v>
      </c>
      <c r="F56" s="75" t="s">
        <v>172</v>
      </c>
      <c r="G56" s="337">
        <f>G50+G52+G53+G54+G55</f>
        <v>4456</v>
      </c>
      <c r="H56" s="338">
        <f>H50+H52+H53+H54+H55</f>
        <v>4196</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18</v>
      </c>
      <c r="H59" s="118">
        <v>13</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385</v>
      </c>
      <c r="H61" s="334">
        <f>SUM(H62:H68)</f>
        <v>391</v>
      </c>
    </row>
    <row r="62" spans="1:13" ht="15.75">
      <c r="A62" s="66" t="s">
        <v>186</v>
      </c>
      <c r="B62" s="70" t="s">
        <v>187</v>
      </c>
      <c r="C62" s="119"/>
      <c r="D62" s="118"/>
      <c r="E62" s="122" t="s">
        <v>192</v>
      </c>
      <c r="F62" s="69" t="s">
        <v>193</v>
      </c>
      <c r="G62" s="119">
        <v>85</v>
      </c>
      <c r="H62" s="118">
        <v>91</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23</v>
      </c>
      <c r="H64" s="118">
        <v>24</v>
      </c>
      <c r="M64" s="74"/>
    </row>
    <row r="65" spans="1:8" ht="15.75">
      <c r="A65" s="250" t="s">
        <v>52</v>
      </c>
      <c r="B65" s="72" t="s">
        <v>198</v>
      </c>
      <c r="C65" s="335">
        <f>SUM(C59:C64)</f>
        <v>0</v>
      </c>
      <c r="D65" s="336">
        <f>SUM(D59:D64)</f>
        <v>0</v>
      </c>
      <c r="E65" s="66" t="s">
        <v>201</v>
      </c>
      <c r="F65" s="69" t="s">
        <v>202</v>
      </c>
      <c r="G65" s="119">
        <v>10</v>
      </c>
      <c r="H65" s="118">
        <v>3</v>
      </c>
    </row>
    <row r="66" spans="1:8" ht="15.75">
      <c r="A66" s="66"/>
      <c r="B66" s="72"/>
      <c r="C66" s="333"/>
      <c r="D66" s="334"/>
      <c r="E66" s="66" t="s">
        <v>204</v>
      </c>
      <c r="F66" s="69" t="s">
        <v>205</v>
      </c>
      <c r="G66" s="119">
        <v>139</v>
      </c>
      <c r="H66" s="118">
        <v>103</v>
      </c>
    </row>
    <row r="67" spans="1:8" ht="15.75">
      <c r="A67" s="76" t="s">
        <v>203</v>
      </c>
      <c r="B67" s="65"/>
      <c r="C67" s="337"/>
      <c r="D67" s="338"/>
      <c r="E67" s="66" t="s">
        <v>208</v>
      </c>
      <c r="F67" s="69" t="s">
        <v>209</v>
      </c>
      <c r="G67" s="119">
        <v>30</v>
      </c>
      <c r="H67" s="118">
        <v>62</v>
      </c>
    </row>
    <row r="68" spans="1:8" ht="15.75">
      <c r="A68" s="66" t="s">
        <v>206</v>
      </c>
      <c r="B68" s="68" t="s">
        <v>207</v>
      </c>
      <c r="C68" s="119">
        <v>1406</v>
      </c>
      <c r="D68" s="118">
        <v>1267</v>
      </c>
      <c r="E68" s="66" t="s">
        <v>212</v>
      </c>
      <c r="F68" s="69" t="s">
        <v>213</v>
      </c>
      <c r="G68" s="119">
        <v>98</v>
      </c>
      <c r="H68" s="118">
        <v>108</v>
      </c>
    </row>
    <row r="69" spans="1:8" ht="15.75">
      <c r="A69" s="66" t="s">
        <v>210</v>
      </c>
      <c r="B69" s="68" t="s">
        <v>211</v>
      </c>
      <c r="C69" s="119">
        <v>202</v>
      </c>
      <c r="D69" s="118">
        <v>189</v>
      </c>
      <c r="E69" s="123" t="s">
        <v>79</v>
      </c>
      <c r="F69" s="69" t="s">
        <v>216</v>
      </c>
      <c r="G69" s="119">
        <v>5</v>
      </c>
      <c r="H69" s="118">
        <v>6</v>
      </c>
    </row>
    <row r="70" spans="1:8" ht="15.75">
      <c r="A70" s="66" t="s">
        <v>214</v>
      </c>
      <c r="B70" s="68" t="s">
        <v>215</v>
      </c>
      <c r="C70" s="119">
        <v>17</v>
      </c>
      <c r="D70" s="118">
        <v>18</v>
      </c>
      <c r="E70" s="66" t="s">
        <v>219</v>
      </c>
      <c r="F70" s="69" t="s">
        <v>220</v>
      </c>
      <c r="G70" s="119"/>
      <c r="H70" s="118"/>
    </row>
    <row r="71" spans="1:8" ht="15.75">
      <c r="A71" s="66" t="s">
        <v>217</v>
      </c>
      <c r="B71" s="68" t="s">
        <v>218</v>
      </c>
      <c r="C71" s="119"/>
      <c r="D71" s="118"/>
      <c r="E71" s="242" t="s">
        <v>47</v>
      </c>
      <c r="F71" s="71" t="s">
        <v>223</v>
      </c>
      <c r="G71" s="335">
        <f>G59+G60+G61+G69+G70</f>
        <v>408</v>
      </c>
      <c r="H71" s="336">
        <f>H59+H60+H61+H69+H70</f>
        <v>410</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c r="D75" s="118">
        <v>9</v>
      </c>
      <c r="E75" s="253" t="s">
        <v>160</v>
      </c>
      <c r="F75" s="71" t="s">
        <v>233</v>
      </c>
      <c r="G75" s="246"/>
      <c r="H75" s="247"/>
    </row>
    <row r="76" spans="1:8" ht="15.75">
      <c r="A76" s="250" t="s">
        <v>77</v>
      </c>
      <c r="B76" s="72" t="s">
        <v>232</v>
      </c>
      <c r="C76" s="335">
        <f>SUM(C68:C75)</f>
        <v>1625</v>
      </c>
      <c r="D76" s="336">
        <f>SUM(D68:D75)</f>
        <v>1483</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408</v>
      </c>
      <c r="H79" s="338">
        <f>H71+H73+H75+H77</f>
        <v>410</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c r="D84" s="118"/>
      <c r="E84" s="129"/>
      <c r="F84" s="79"/>
      <c r="G84" s="360"/>
      <c r="H84" s="361"/>
    </row>
    <row r="85" spans="1:8" ht="15.75">
      <c r="A85" s="250" t="s">
        <v>249</v>
      </c>
      <c r="B85" s="72" t="s">
        <v>250</v>
      </c>
      <c r="C85" s="335">
        <f>C84+C83+C79</f>
        <v>0</v>
      </c>
      <c r="D85" s="336">
        <f>D84+D83+D79</f>
        <v>0</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53</v>
      </c>
      <c r="D88" s="118">
        <v>40</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513</v>
      </c>
      <c r="D91" s="118">
        <v>432</v>
      </c>
      <c r="E91" s="126"/>
      <c r="F91" s="79"/>
      <c r="G91" s="360"/>
      <c r="H91" s="361"/>
    </row>
    <row r="92" spans="1:13" ht="15.75">
      <c r="A92" s="250" t="s">
        <v>527</v>
      </c>
      <c r="B92" s="72" t="s">
        <v>260</v>
      </c>
      <c r="C92" s="335">
        <f>SUM(C88:C91)</f>
        <v>566</v>
      </c>
      <c r="D92" s="336">
        <f>SUM(D88:D91)</f>
        <v>472</v>
      </c>
      <c r="E92" s="126"/>
      <c r="F92" s="79"/>
      <c r="G92" s="360"/>
      <c r="H92" s="361"/>
      <c r="M92" s="74"/>
    </row>
    <row r="93" spans="1:8" ht="15.75">
      <c r="A93" s="241" t="s">
        <v>261</v>
      </c>
      <c r="B93" s="72" t="s">
        <v>262</v>
      </c>
      <c r="C93" s="246">
        <v>16</v>
      </c>
      <c r="D93" s="247"/>
      <c r="E93" s="126"/>
      <c r="F93" s="79"/>
      <c r="G93" s="360"/>
      <c r="H93" s="361"/>
    </row>
    <row r="94" spans="1:13" ht="16.5" thickBot="1">
      <c r="A94" s="258" t="s">
        <v>263</v>
      </c>
      <c r="B94" s="147" t="s">
        <v>264</v>
      </c>
      <c r="C94" s="339">
        <f>C65+C76+C85+C92+C93</f>
        <v>2207</v>
      </c>
      <c r="D94" s="340">
        <f>D65+D76+D85+D92+D93</f>
        <v>1955</v>
      </c>
      <c r="E94" s="148"/>
      <c r="F94" s="149"/>
      <c r="G94" s="362"/>
      <c r="H94" s="363"/>
      <c r="M94" s="74"/>
    </row>
    <row r="95" spans="1:8" ht="32.25" thickBot="1">
      <c r="A95" s="255" t="s">
        <v>265</v>
      </c>
      <c r="B95" s="256" t="s">
        <v>266</v>
      </c>
      <c r="C95" s="341">
        <f>C94+C56</f>
        <v>9812</v>
      </c>
      <c r="D95" s="342">
        <f>D94+D56</f>
        <v>9465</v>
      </c>
      <c r="E95" s="150" t="s">
        <v>607</v>
      </c>
      <c r="F95" s="257" t="s">
        <v>268</v>
      </c>
      <c r="G95" s="341">
        <f>G37+G40+G56+G79</f>
        <v>9812</v>
      </c>
      <c r="H95" s="342">
        <f>H37+H40+H56+H79</f>
        <v>9465</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42789</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
      <selection activeCell="H27" sqref="H27"/>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31.12.2016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63</v>
      </c>
      <c r="D12" s="238">
        <v>75</v>
      </c>
      <c r="E12" s="116" t="s">
        <v>277</v>
      </c>
      <c r="F12" s="161" t="s">
        <v>278</v>
      </c>
      <c r="G12" s="237"/>
      <c r="H12" s="238"/>
    </row>
    <row r="13" spans="1:8" ht="15.75">
      <c r="A13" s="116" t="s">
        <v>279</v>
      </c>
      <c r="B13" s="112" t="s">
        <v>280</v>
      </c>
      <c r="C13" s="237">
        <v>737</v>
      </c>
      <c r="D13" s="238">
        <v>794</v>
      </c>
      <c r="E13" s="116" t="s">
        <v>281</v>
      </c>
      <c r="F13" s="161" t="s">
        <v>282</v>
      </c>
      <c r="G13" s="237"/>
      <c r="H13" s="238"/>
    </row>
    <row r="14" spans="1:8" ht="15.75">
      <c r="A14" s="116" t="s">
        <v>283</v>
      </c>
      <c r="B14" s="112" t="s">
        <v>284</v>
      </c>
      <c r="C14" s="237">
        <v>31</v>
      </c>
      <c r="D14" s="238">
        <v>87</v>
      </c>
      <c r="E14" s="166" t="s">
        <v>285</v>
      </c>
      <c r="F14" s="161" t="s">
        <v>286</v>
      </c>
      <c r="G14" s="237">
        <v>2541</v>
      </c>
      <c r="H14" s="238">
        <v>2351</v>
      </c>
    </row>
    <row r="15" spans="1:8" ht="15.75">
      <c r="A15" s="116" t="s">
        <v>287</v>
      </c>
      <c r="B15" s="112" t="s">
        <v>288</v>
      </c>
      <c r="C15" s="237">
        <v>1256</v>
      </c>
      <c r="D15" s="238">
        <v>2023</v>
      </c>
      <c r="E15" s="166" t="s">
        <v>79</v>
      </c>
      <c r="F15" s="161" t="s">
        <v>289</v>
      </c>
      <c r="G15" s="237">
        <v>1</v>
      </c>
      <c r="H15" s="238">
        <v>12</v>
      </c>
    </row>
    <row r="16" spans="1:8" ht="15.75">
      <c r="A16" s="116" t="s">
        <v>290</v>
      </c>
      <c r="B16" s="112" t="s">
        <v>291</v>
      </c>
      <c r="C16" s="237">
        <v>152</v>
      </c>
      <c r="D16" s="238">
        <v>243</v>
      </c>
      <c r="E16" s="157" t="s">
        <v>52</v>
      </c>
      <c r="F16" s="185" t="s">
        <v>292</v>
      </c>
      <c r="G16" s="366">
        <f>SUM(G12:G15)</f>
        <v>2542</v>
      </c>
      <c r="H16" s="367">
        <f>SUM(H12:H15)</f>
        <v>2363</v>
      </c>
    </row>
    <row r="17" spans="1:8" ht="31.5">
      <c r="A17" s="116" t="s">
        <v>293</v>
      </c>
      <c r="B17" s="112" t="s">
        <v>294</v>
      </c>
      <c r="C17" s="237">
        <v>4</v>
      </c>
      <c r="D17" s="238"/>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68</v>
      </c>
      <c r="D19" s="238">
        <v>175</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2311</v>
      </c>
      <c r="D22" s="367">
        <f>SUM(D12:D18)+D19</f>
        <v>3397</v>
      </c>
      <c r="E22" s="116" t="s">
        <v>309</v>
      </c>
      <c r="F22" s="158" t="s">
        <v>310</v>
      </c>
      <c r="G22" s="237">
        <v>191</v>
      </c>
      <c r="H22" s="238">
        <v>540</v>
      </c>
    </row>
    <row r="23" spans="1:8" ht="15.75">
      <c r="A23" s="155"/>
      <c r="B23" s="112"/>
      <c r="C23" s="115"/>
      <c r="D23" s="164"/>
      <c r="E23" s="156" t="s">
        <v>311</v>
      </c>
      <c r="F23" s="158" t="s">
        <v>312</v>
      </c>
      <c r="G23" s="237"/>
      <c r="H23" s="238">
        <v>31</v>
      </c>
    </row>
    <row r="24" spans="1:8" ht="31.5">
      <c r="A24" s="155" t="s">
        <v>313</v>
      </c>
      <c r="B24" s="158"/>
      <c r="C24" s="115"/>
      <c r="D24" s="164"/>
      <c r="E24" s="116" t="s">
        <v>314</v>
      </c>
      <c r="F24" s="158" t="s">
        <v>315</v>
      </c>
      <c r="G24" s="237"/>
      <c r="H24" s="238">
        <v>11117</v>
      </c>
    </row>
    <row r="25" spans="1:8" ht="31.5">
      <c r="A25" s="116" t="s">
        <v>316</v>
      </c>
      <c r="B25" s="158" t="s">
        <v>317</v>
      </c>
      <c r="C25" s="237">
        <v>321</v>
      </c>
      <c r="D25" s="238">
        <v>219</v>
      </c>
      <c r="E25" s="116" t="s">
        <v>318</v>
      </c>
      <c r="F25" s="158" t="s">
        <v>319</v>
      </c>
      <c r="G25" s="237"/>
      <c r="H25" s="238">
        <v>26146</v>
      </c>
    </row>
    <row r="26" spans="1:8" ht="31.5">
      <c r="A26" s="116" t="s">
        <v>320</v>
      </c>
      <c r="B26" s="158" t="s">
        <v>321</v>
      </c>
      <c r="C26" s="237"/>
      <c r="D26" s="238">
        <v>10995</v>
      </c>
      <c r="E26" s="116" t="s">
        <v>322</v>
      </c>
      <c r="F26" s="158" t="s">
        <v>323</v>
      </c>
      <c r="G26" s="237"/>
      <c r="H26" s="238">
        <v>4884</v>
      </c>
    </row>
    <row r="27" spans="1:8" ht="31.5">
      <c r="A27" s="116" t="s">
        <v>324</v>
      </c>
      <c r="B27" s="158" t="s">
        <v>325</v>
      </c>
      <c r="C27" s="237"/>
      <c r="D27" s="238">
        <v>26124</v>
      </c>
      <c r="E27" s="157" t="s">
        <v>104</v>
      </c>
      <c r="F27" s="159" t="s">
        <v>326</v>
      </c>
      <c r="G27" s="366">
        <f>SUM(G22:G26)</f>
        <v>191</v>
      </c>
      <c r="H27" s="367">
        <f>SUM(H22:H26)</f>
        <v>42718</v>
      </c>
    </row>
    <row r="28" spans="1:8" ht="15.75">
      <c r="A28" s="116" t="s">
        <v>79</v>
      </c>
      <c r="B28" s="158" t="s">
        <v>327</v>
      </c>
      <c r="C28" s="237">
        <v>41</v>
      </c>
      <c r="D28" s="238">
        <v>547</v>
      </c>
      <c r="E28" s="156"/>
      <c r="F28" s="111"/>
      <c r="G28" s="115"/>
      <c r="H28" s="164"/>
    </row>
    <row r="29" spans="1:8" ht="15.75">
      <c r="A29" s="157" t="s">
        <v>77</v>
      </c>
      <c r="B29" s="159" t="s">
        <v>328</v>
      </c>
      <c r="C29" s="366">
        <f>SUM(C25:C28)</f>
        <v>362</v>
      </c>
      <c r="D29" s="367">
        <f>SUM(D25:D28)</f>
        <v>37885</v>
      </c>
      <c r="E29" s="116"/>
      <c r="F29" s="111"/>
      <c r="G29" s="115"/>
      <c r="H29" s="164"/>
    </row>
    <row r="30" spans="1:8" ht="16.5" thickBot="1">
      <c r="A30" s="176"/>
      <c r="B30" s="177"/>
      <c r="C30" s="188"/>
      <c r="D30" s="189"/>
      <c r="E30" s="178"/>
      <c r="F30" s="186"/>
      <c r="G30" s="180"/>
      <c r="H30" s="181"/>
    </row>
    <row r="31" spans="1:8" ht="31.5">
      <c r="A31" s="172" t="s">
        <v>329</v>
      </c>
      <c r="B31" s="152" t="s">
        <v>330</v>
      </c>
      <c r="C31" s="372">
        <f>C29+C22</f>
        <v>2673</v>
      </c>
      <c r="D31" s="373">
        <f>D29+D22</f>
        <v>41282</v>
      </c>
      <c r="E31" s="172" t="s">
        <v>521</v>
      </c>
      <c r="F31" s="187" t="s">
        <v>331</v>
      </c>
      <c r="G31" s="174">
        <f>G16+G18+G27</f>
        <v>2733</v>
      </c>
      <c r="H31" s="175">
        <f>H16+H18+H27</f>
        <v>45081</v>
      </c>
    </row>
    <row r="32" spans="1:8" ht="15.75">
      <c r="A32" s="154"/>
      <c r="B32" s="108"/>
      <c r="C32" s="364"/>
      <c r="D32" s="365"/>
      <c r="E32" s="154"/>
      <c r="F32" s="158"/>
      <c r="G32" s="115"/>
      <c r="H32" s="164"/>
    </row>
    <row r="33" spans="1:8" ht="15.75">
      <c r="A33" s="154" t="s">
        <v>332</v>
      </c>
      <c r="B33" s="108" t="s">
        <v>333</v>
      </c>
      <c r="C33" s="162">
        <f>IF((G31-C31)&gt;0,G31-C31,0)</f>
        <v>60</v>
      </c>
      <c r="D33" s="165">
        <f>IF((H31-D31)&gt;0,H31-D31,0)</f>
        <v>3799</v>
      </c>
      <c r="E33" s="154" t="s">
        <v>334</v>
      </c>
      <c r="F33" s="159" t="s">
        <v>335</v>
      </c>
      <c r="G33" s="366">
        <f>IF((C31-G31)&gt;0,C31-G31,0)</f>
        <v>0</v>
      </c>
      <c r="H33" s="367">
        <f>IF((D31-H31)&gt;0,D31-H31,0)</f>
        <v>0</v>
      </c>
    </row>
    <row r="34" spans="1:8" ht="31.5">
      <c r="A34" s="160" t="s">
        <v>336</v>
      </c>
      <c r="B34" s="159" t="s">
        <v>337</v>
      </c>
      <c r="C34" s="237">
        <v>81</v>
      </c>
      <c r="D34" s="238"/>
      <c r="E34" s="155" t="s">
        <v>338</v>
      </c>
      <c r="F34" s="158" t="s">
        <v>339</v>
      </c>
      <c r="G34" s="237"/>
      <c r="H34" s="238">
        <v>177</v>
      </c>
    </row>
    <row r="35" spans="1:8" ht="15.75">
      <c r="A35" s="155" t="s">
        <v>340</v>
      </c>
      <c r="B35" s="159" t="s">
        <v>341</v>
      </c>
      <c r="C35" s="237"/>
      <c r="D35" s="238"/>
      <c r="E35" s="155" t="s">
        <v>342</v>
      </c>
      <c r="F35" s="158" t="s">
        <v>343</v>
      </c>
      <c r="G35" s="237"/>
      <c r="H35" s="238"/>
    </row>
    <row r="36" spans="1:8" ht="16.5" thickBot="1">
      <c r="A36" s="179" t="s">
        <v>344</v>
      </c>
      <c r="B36" s="177" t="s">
        <v>345</v>
      </c>
      <c r="C36" s="374">
        <f>C31-C34+C35</f>
        <v>2592</v>
      </c>
      <c r="D36" s="375">
        <f>D31-D34+D35</f>
        <v>41282</v>
      </c>
      <c r="E36" s="183" t="s">
        <v>346</v>
      </c>
      <c r="F36" s="177" t="s">
        <v>347</v>
      </c>
      <c r="G36" s="188">
        <f>G35-G34+G31</f>
        <v>2733</v>
      </c>
      <c r="H36" s="189">
        <f>H35-H34+H31</f>
        <v>44904</v>
      </c>
    </row>
    <row r="37" spans="1:8" ht="15.75">
      <c r="A37" s="182" t="s">
        <v>348</v>
      </c>
      <c r="B37" s="152" t="s">
        <v>349</v>
      </c>
      <c r="C37" s="372">
        <f>IF((G36-C36)&gt;0,G36-C36,0)</f>
        <v>141</v>
      </c>
      <c r="D37" s="373">
        <f>IF((H36-D36)&gt;0,H36-D36,0)</f>
        <v>3622</v>
      </c>
      <c r="E37" s="182" t="s">
        <v>350</v>
      </c>
      <c r="F37" s="187" t="s">
        <v>351</v>
      </c>
      <c r="G37" s="174">
        <f>IF((C36-G36)&gt;0,C36-G36,0)</f>
        <v>0</v>
      </c>
      <c r="H37" s="175">
        <f>IF((D36-H36)&gt;0,D36-H36,0)</f>
        <v>0</v>
      </c>
    </row>
    <row r="38" spans="1:8" ht="15.75">
      <c r="A38" s="155" t="s">
        <v>352</v>
      </c>
      <c r="B38" s="159" t="s">
        <v>353</v>
      </c>
      <c r="C38" s="366">
        <f>C39+C40+C41</f>
        <v>37</v>
      </c>
      <c r="D38" s="367">
        <f>D39+D40+D41</f>
        <v>29</v>
      </c>
      <c r="E38" s="167"/>
      <c r="F38" s="111"/>
      <c r="G38" s="115"/>
      <c r="H38" s="164"/>
    </row>
    <row r="39" spans="1:8" ht="31.5">
      <c r="A39" s="116" t="s">
        <v>354</v>
      </c>
      <c r="B39" s="158" t="s">
        <v>355</v>
      </c>
      <c r="C39" s="237">
        <v>37</v>
      </c>
      <c r="D39" s="238">
        <v>29</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104</v>
      </c>
      <c r="D42" s="165">
        <f>+IF((H36-D36-D38)&gt;0,H36-D36-D38,0)</f>
        <v>3593</v>
      </c>
      <c r="E42" s="168" t="s">
        <v>362</v>
      </c>
      <c r="F42" s="117" t="s">
        <v>363</v>
      </c>
      <c r="G42" s="162">
        <f>IF(G37&gt;0,IF(C38+G37&lt;0,0,C38+G37),IF(C37-C38&lt;0,C38-C37,0))</f>
        <v>0</v>
      </c>
      <c r="H42" s="165">
        <f>IF(H37&gt;0,IF(D38+H37&lt;0,0,D38+H37),IF(D37-D38&lt;0,D38-D37,0))</f>
        <v>0</v>
      </c>
    </row>
    <row r="43" spans="1:8" ht="15.75">
      <c r="A43" s="154" t="s">
        <v>364</v>
      </c>
      <c r="B43" s="108" t="s">
        <v>365</v>
      </c>
      <c r="C43" s="237">
        <v>72</v>
      </c>
      <c r="D43" s="238">
        <v>45</v>
      </c>
      <c r="E43" s="154" t="s">
        <v>364</v>
      </c>
      <c r="F43" s="117" t="s">
        <v>366</v>
      </c>
      <c r="G43" s="323"/>
      <c r="H43" s="376"/>
    </row>
    <row r="44" spans="1:8" ht="16.5" thickBot="1">
      <c r="A44" s="183" t="s">
        <v>367</v>
      </c>
      <c r="B44" s="170" t="s">
        <v>368</v>
      </c>
      <c r="C44" s="188">
        <f>IF(G42=0,IF(C42-C43&gt;0,C42-C43+G43,0),IF(G42-G43&lt;0,G43-G42+C42,0))</f>
        <v>32</v>
      </c>
      <c r="D44" s="189">
        <f>IF(H42=0,IF(D42-D43&gt;0,D42-D43+H43,0),IF(H42-H43&lt;0,H43-H42+D42,0))</f>
        <v>3548</v>
      </c>
      <c r="E44" s="183" t="s">
        <v>369</v>
      </c>
      <c r="F44" s="190" t="s">
        <v>370</v>
      </c>
      <c r="G44" s="188">
        <f>IF(C42=0,IF(G42-G43&gt;0,G42-G43+C43,0),IF(C42-C43&lt;0,C43-C42+G43,0))</f>
        <v>0</v>
      </c>
      <c r="H44" s="189">
        <f>IF(D42=0,IF(H42-H43&gt;0,H42-H43+D43,0),IF(D42-D43&lt;0,D43-D42+H43,0))</f>
        <v>0</v>
      </c>
    </row>
    <row r="45" spans="1:8" ht="16.5" thickBot="1">
      <c r="A45" s="191" t="s">
        <v>371</v>
      </c>
      <c r="B45" s="192" t="s">
        <v>372</v>
      </c>
      <c r="C45" s="368">
        <f>C36+C38+C42</f>
        <v>2733</v>
      </c>
      <c r="D45" s="369">
        <f>D36+D38+D42</f>
        <v>44904</v>
      </c>
      <c r="E45" s="191" t="s">
        <v>373</v>
      </c>
      <c r="F45" s="193" t="s">
        <v>374</v>
      </c>
      <c r="G45" s="368">
        <f>G42+G36</f>
        <v>2733</v>
      </c>
      <c r="H45" s="369">
        <f>H42+H36</f>
        <v>44904</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42789</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6">
      <selection activeCell="D46" sqref="D46"/>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31.12.2016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2971</v>
      </c>
      <c r="D11" s="118">
        <v>3469</v>
      </c>
      <c r="E11" s="99"/>
      <c r="F11" s="99"/>
    </row>
    <row r="12" spans="1:13" ht="15.75">
      <c r="A12" s="198" t="s">
        <v>380</v>
      </c>
      <c r="B12" s="100" t="s">
        <v>381</v>
      </c>
      <c r="C12" s="119">
        <v>-1060</v>
      </c>
      <c r="D12" s="118">
        <v>-2144</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-1348</v>
      </c>
      <c r="D14" s="118">
        <v>-2415</v>
      </c>
      <c r="E14" s="101"/>
      <c r="F14" s="101"/>
      <c r="G14" s="102"/>
      <c r="H14" s="102"/>
      <c r="I14" s="102"/>
      <c r="J14" s="102"/>
      <c r="K14" s="102"/>
      <c r="L14" s="102"/>
      <c r="M14" s="102"/>
    </row>
    <row r="15" spans="1:13" ht="14.25" customHeight="1">
      <c r="A15" s="198" t="s">
        <v>386</v>
      </c>
      <c r="B15" s="100" t="s">
        <v>387</v>
      </c>
      <c r="C15" s="119">
        <v>-297</v>
      </c>
      <c r="D15" s="118">
        <v>-319</v>
      </c>
      <c r="E15" s="101"/>
      <c r="F15" s="101"/>
      <c r="G15" s="102"/>
      <c r="H15" s="102"/>
      <c r="I15" s="102"/>
      <c r="J15" s="102"/>
      <c r="K15" s="102"/>
      <c r="L15" s="102"/>
      <c r="M15" s="102"/>
    </row>
    <row r="16" spans="1:13" ht="15.75">
      <c r="A16" s="199" t="s">
        <v>388</v>
      </c>
      <c r="B16" s="100" t="s">
        <v>389</v>
      </c>
      <c r="C16" s="119">
        <v>-37</v>
      </c>
      <c r="D16" s="118"/>
      <c r="E16" s="101"/>
      <c r="F16" s="101"/>
      <c r="G16" s="102"/>
      <c r="H16" s="102"/>
      <c r="I16" s="102"/>
      <c r="J16" s="102"/>
      <c r="K16" s="102"/>
      <c r="L16" s="102"/>
      <c r="M16" s="102"/>
    </row>
    <row r="17" spans="1:13" ht="15.75">
      <c r="A17" s="198" t="s">
        <v>390</v>
      </c>
      <c r="B17" s="100" t="s">
        <v>391</v>
      </c>
      <c r="C17" s="119"/>
      <c r="D17" s="118">
        <v>1381</v>
      </c>
      <c r="E17" s="101"/>
      <c r="F17" s="101"/>
      <c r="G17" s="102"/>
      <c r="H17" s="102"/>
      <c r="I17" s="102"/>
      <c r="J17" s="102"/>
      <c r="K17" s="102"/>
      <c r="L17" s="102"/>
      <c r="M17" s="102"/>
    </row>
    <row r="18" spans="1:13" ht="31.5">
      <c r="A18" s="198" t="s">
        <v>392</v>
      </c>
      <c r="B18" s="100" t="s">
        <v>393</v>
      </c>
      <c r="C18" s="119"/>
      <c r="D18" s="118">
        <v>-1476</v>
      </c>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-35</v>
      </c>
      <c r="D20" s="118">
        <v>-1059</v>
      </c>
      <c r="E20" s="101"/>
      <c r="F20" s="101"/>
      <c r="G20" s="102"/>
      <c r="H20" s="102"/>
      <c r="I20" s="102"/>
      <c r="J20" s="102"/>
      <c r="K20" s="102"/>
      <c r="L20" s="102"/>
      <c r="M20" s="102"/>
    </row>
    <row r="21" spans="1:13" ht="16.5" thickBot="1">
      <c r="A21" s="213" t="s">
        <v>398</v>
      </c>
      <c r="B21" s="214" t="s">
        <v>399</v>
      </c>
      <c r="C21" s="396">
        <f>SUM(C11:C20)</f>
        <v>194</v>
      </c>
      <c r="D21" s="397">
        <f>SUM(D11:D20)</f>
        <v>-2563</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v>3</v>
      </c>
      <c r="D23" s="118"/>
      <c r="E23" s="101"/>
      <c r="F23" s="101"/>
      <c r="G23" s="102"/>
      <c r="H23" s="102"/>
      <c r="I23" s="102"/>
      <c r="J23" s="102"/>
      <c r="K23" s="102"/>
      <c r="L23" s="102"/>
      <c r="M23" s="102"/>
    </row>
    <row r="24" spans="1:13" ht="15.75">
      <c r="A24" s="198" t="s">
        <v>403</v>
      </c>
      <c r="B24" s="100" t="s">
        <v>404</v>
      </c>
      <c r="C24" s="119">
        <v>-18</v>
      </c>
      <c r="D24" s="118">
        <v>-8</v>
      </c>
      <c r="E24" s="101"/>
      <c r="F24" s="101"/>
      <c r="G24" s="102"/>
      <c r="H24" s="102"/>
      <c r="I24" s="102"/>
      <c r="J24" s="102"/>
      <c r="K24" s="102"/>
      <c r="L24" s="102"/>
      <c r="M24" s="102"/>
    </row>
    <row r="25" spans="1:13" ht="15.75">
      <c r="A25" s="198" t="s">
        <v>405</v>
      </c>
      <c r="B25" s="100" t="s">
        <v>406</v>
      </c>
      <c r="C25" s="119">
        <v>-425</v>
      </c>
      <c r="D25" s="118">
        <v>-482</v>
      </c>
      <c r="E25" s="101"/>
      <c r="F25" s="101"/>
      <c r="G25" s="102"/>
      <c r="H25" s="102"/>
      <c r="I25" s="102"/>
      <c r="J25" s="102"/>
      <c r="K25" s="102"/>
      <c r="L25" s="102"/>
      <c r="M25" s="102"/>
    </row>
    <row r="26" spans="1:13" ht="13.5" customHeight="1">
      <c r="A26" s="198" t="s">
        <v>407</v>
      </c>
      <c r="B26" s="100" t="s">
        <v>408</v>
      </c>
      <c r="C26" s="119">
        <v>227</v>
      </c>
      <c r="D26" s="118">
        <v>414</v>
      </c>
      <c r="E26" s="101"/>
      <c r="F26" s="101"/>
      <c r="G26" s="102"/>
      <c r="H26" s="102"/>
      <c r="I26" s="102"/>
      <c r="J26" s="102"/>
      <c r="K26" s="102"/>
      <c r="L26" s="102"/>
      <c r="M26" s="102"/>
    </row>
    <row r="27" spans="1:13" ht="15.75">
      <c r="A27" s="198" t="s">
        <v>409</v>
      </c>
      <c r="B27" s="100" t="s">
        <v>410</v>
      </c>
      <c r="C27" s="119">
        <v>144</v>
      </c>
      <c r="D27" s="118">
        <v>424</v>
      </c>
      <c r="E27" s="101"/>
      <c r="F27" s="101"/>
      <c r="G27" s="102"/>
      <c r="H27" s="102"/>
      <c r="I27" s="102"/>
      <c r="J27" s="102"/>
      <c r="K27" s="102"/>
      <c r="L27" s="102"/>
      <c r="M27" s="102"/>
    </row>
    <row r="28" spans="1:13" ht="15.75">
      <c r="A28" s="198" t="s">
        <v>411</v>
      </c>
      <c r="B28" s="100" t="s">
        <v>412</v>
      </c>
      <c r="C28" s="119"/>
      <c r="D28" s="118">
        <v>724330</v>
      </c>
      <c r="E28" s="101"/>
      <c r="F28" s="101"/>
      <c r="G28" s="102"/>
      <c r="H28" s="102"/>
      <c r="I28" s="102"/>
      <c r="J28" s="102"/>
      <c r="K28" s="102"/>
      <c r="L28" s="102"/>
      <c r="M28" s="102"/>
    </row>
    <row r="29" spans="1:13" ht="15.75">
      <c r="A29" s="198" t="s">
        <v>413</v>
      </c>
      <c r="B29" s="100" t="s">
        <v>414</v>
      </c>
      <c r="C29" s="119"/>
      <c r="D29" s="118">
        <v>-720477</v>
      </c>
      <c r="E29" s="101"/>
      <c r="F29" s="101"/>
      <c r="G29" s="102"/>
      <c r="H29" s="102"/>
      <c r="I29" s="102"/>
      <c r="J29" s="102"/>
      <c r="K29" s="102"/>
      <c r="L29" s="102"/>
      <c r="M29" s="102"/>
    </row>
    <row r="30" spans="1:13" ht="15.75">
      <c r="A30" s="198" t="s">
        <v>415</v>
      </c>
      <c r="B30" s="100" t="s">
        <v>416</v>
      </c>
      <c r="C30" s="119">
        <v>48</v>
      </c>
      <c r="D30" s="118"/>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v>-9</v>
      </c>
      <c r="D32" s="118">
        <v>-11529</v>
      </c>
      <c r="E32" s="101"/>
      <c r="F32" s="101"/>
      <c r="G32" s="102"/>
      <c r="H32" s="102"/>
      <c r="I32" s="102"/>
      <c r="J32" s="102"/>
      <c r="K32" s="102"/>
      <c r="L32" s="102"/>
      <c r="M32" s="102"/>
    </row>
    <row r="33" spans="1:13" ht="16.5" thickBot="1">
      <c r="A33" s="213" t="s">
        <v>420</v>
      </c>
      <c r="B33" s="214" t="s">
        <v>421</v>
      </c>
      <c r="C33" s="396">
        <f>SUM(C23:C32)</f>
        <v>-30</v>
      </c>
      <c r="D33" s="397">
        <f>SUM(D23:D32)</f>
        <v>-7328</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v>150</v>
      </c>
      <c r="D37" s="118">
        <v>179013</v>
      </c>
      <c r="E37" s="99"/>
      <c r="F37" s="99"/>
    </row>
    <row r="38" spans="1:6" ht="15.75">
      <c r="A38" s="198" t="s">
        <v>429</v>
      </c>
      <c r="B38" s="100" t="s">
        <v>430</v>
      </c>
      <c r="C38" s="119"/>
      <c r="D38" s="118">
        <v>-177074</v>
      </c>
      <c r="E38" s="99"/>
      <c r="F38" s="99"/>
    </row>
    <row r="39" spans="1:6" ht="15.75">
      <c r="A39" s="198" t="s">
        <v>431</v>
      </c>
      <c r="B39" s="100" t="s">
        <v>432</v>
      </c>
      <c r="C39" s="119">
        <v>-12</v>
      </c>
      <c r="D39" s="118">
        <v>-6</v>
      </c>
      <c r="E39" s="99"/>
      <c r="F39" s="99"/>
    </row>
    <row r="40" spans="1:6" ht="31.5">
      <c r="A40" s="198" t="s">
        <v>433</v>
      </c>
      <c r="B40" s="100" t="s">
        <v>434</v>
      </c>
      <c r="C40" s="119">
        <v>-206</v>
      </c>
      <c r="D40" s="118">
        <v>-592</v>
      </c>
      <c r="E40" s="99"/>
      <c r="F40" s="99"/>
    </row>
    <row r="41" spans="1:6" ht="15.75">
      <c r="A41" s="198" t="s">
        <v>435</v>
      </c>
      <c r="B41" s="100" t="s">
        <v>436</v>
      </c>
      <c r="C41" s="119"/>
      <c r="D41" s="118"/>
      <c r="E41" s="99"/>
      <c r="F41" s="99"/>
    </row>
    <row r="42" spans="1:8" ht="15.75">
      <c r="A42" s="198" t="s">
        <v>437</v>
      </c>
      <c r="B42" s="100" t="s">
        <v>438</v>
      </c>
      <c r="C42" s="119">
        <v>-2</v>
      </c>
      <c r="D42" s="118">
        <v>-2</v>
      </c>
      <c r="E42" s="99"/>
      <c r="F42" s="99"/>
      <c r="G42" s="102"/>
      <c r="H42" s="102"/>
    </row>
    <row r="43" spans="1:8" ht="16.5" thickBot="1">
      <c r="A43" s="216" t="s">
        <v>439</v>
      </c>
      <c r="B43" s="217" t="s">
        <v>440</v>
      </c>
      <c r="C43" s="398">
        <f>SUM(C35:C42)</f>
        <v>-70</v>
      </c>
      <c r="D43" s="399">
        <f>SUM(D35:D42)</f>
        <v>1339</v>
      </c>
      <c r="E43" s="99"/>
      <c r="F43" s="99"/>
      <c r="G43" s="102"/>
      <c r="H43" s="102"/>
    </row>
    <row r="44" spans="1:8" ht="16.5" thickBot="1">
      <c r="A44" s="220" t="s">
        <v>441</v>
      </c>
      <c r="B44" s="221" t="s">
        <v>442</v>
      </c>
      <c r="C44" s="227">
        <f>C43+C33+C21</f>
        <v>94</v>
      </c>
      <c r="D44" s="228">
        <f>D43+D33+D21</f>
        <v>-8552</v>
      </c>
      <c r="E44" s="99"/>
      <c r="F44" s="99"/>
      <c r="G44" s="102"/>
      <c r="H44" s="102"/>
    </row>
    <row r="45" spans="1:8" ht="16.5" thickBot="1">
      <c r="A45" s="222" t="s">
        <v>443</v>
      </c>
      <c r="B45" s="223" t="s">
        <v>444</v>
      </c>
      <c r="C45" s="229">
        <v>472</v>
      </c>
      <c r="D45" s="230">
        <v>9024</v>
      </c>
      <c r="E45" s="99"/>
      <c r="F45" s="99"/>
      <c r="G45" s="102"/>
      <c r="H45" s="102"/>
    </row>
    <row r="46" spans="1:8" ht="16.5" thickBot="1">
      <c r="A46" s="225" t="s">
        <v>445</v>
      </c>
      <c r="B46" s="226" t="s">
        <v>446</v>
      </c>
      <c r="C46" s="231">
        <f>C45+C44</f>
        <v>566</v>
      </c>
      <c r="D46" s="232">
        <f>D45+D44</f>
        <v>472</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42789</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7">
      <selection activeCell="J24" sqref="J24"/>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31.12.2016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4595</v>
      </c>
      <c r="G13" s="322">
        <f>'1-Баланс'!H24</f>
        <v>0</v>
      </c>
      <c r="H13" s="323"/>
      <c r="I13" s="322">
        <f>'1-Баланс'!H29+'1-Баланс'!H32</f>
        <v>1452</v>
      </c>
      <c r="J13" s="322">
        <f>'1-Баланс'!H30+'1-Баланс'!H33</f>
        <v>-1362</v>
      </c>
      <c r="K13" s="323"/>
      <c r="L13" s="322">
        <f>SUM(C13:K13)</f>
        <v>4740</v>
      </c>
      <c r="M13" s="324">
        <f>'1-Баланс'!H40</f>
        <v>119</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4595</v>
      </c>
      <c r="G17" s="391">
        <f t="shared" si="2"/>
        <v>0</v>
      </c>
      <c r="H17" s="391">
        <f t="shared" si="2"/>
        <v>0</v>
      </c>
      <c r="I17" s="391">
        <f t="shared" si="2"/>
        <v>1452</v>
      </c>
      <c r="J17" s="391">
        <f t="shared" si="2"/>
        <v>-1362</v>
      </c>
      <c r="K17" s="391">
        <f t="shared" si="2"/>
        <v>0</v>
      </c>
      <c r="L17" s="322">
        <f t="shared" si="1"/>
        <v>4740</v>
      </c>
      <c r="M17" s="392">
        <f t="shared" si="2"/>
        <v>119</v>
      </c>
      <c r="N17" s="91"/>
    </row>
    <row r="18" spans="1:14" ht="15.75">
      <c r="A18" s="285" t="s">
        <v>477</v>
      </c>
      <c r="B18" s="286" t="s">
        <v>478</v>
      </c>
      <c r="C18" s="393"/>
      <c r="D18" s="393"/>
      <c r="E18" s="393"/>
      <c r="F18" s="393"/>
      <c r="G18" s="393"/>
      <c r="H18" s="393"/>
      <c r="I18" s="322">
        <f>+'1-Баланс'!G32</f>
        <v>246</v>
      </c>
      <c r="J18" s="322">
        <f>+'1-Баланс'!G33</f>
        <v>-214</v>
      </c>
      <c r="K18" s="323"/>
      <c r="L18" s="322">
        <f t="shared" si="1"/>
        <v>32</v>
      </c>
      <c r="M18" s="376">
        <v>60</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0</v>
      </c>
      <c r="N19" s="91"/>
    </row>
    <row r="20" spans="1:14" ht="15.75">
      <c r="A20" s="289" t="s">
        <v>481</v>
      </c>
      <c r="B20" s="290" t="s">
        <v>482</v>
      </c>
      <c r="C20" s="237"/>
      <c r="D20" s="237"/>
      <c r="E20" s="237"/>
      <c r="F20" s="237"/>
      <c r="G20" s="237"/>
      <c r="H20" s="237"/>
      <c r="I20" s="237"/>
      <c r="J20" s="237"/>
      <c r="K20" s="237"/>
      <c r="L20" s="322">
        <f>SUM(C20:K20)</f>
        <v>0</v>
      </c>
      <c r="M20" s="238"/>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0</v>
      </c>
      <c r="I26" s="90">
        <f t="shared" si="5"/>
        <v>0</v>
      </c>
      <c r="J26" s="90">
        <f t="shared" si="5"/>
        <v>0</v>
      </c>
      <c r="K26" s="90">
        <f t="shared" si="5"/>
        <v>0</v>
      </c>
      <c r="L26" s="322">
        <f t="shared" si="1"/>
        <v>0</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c r="I28" s="237"/>
      <c r="J28" s="237"/>
      <c r="K28" s="237"/>
      <c r="L28" s="322">
        <f t="shared" si="1"/>
        <v>0</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c r="I30" s="237">
        <v>-3</v>
      </c>
      <c r="J30" s="237"/>
      <c r="K30" s="237"/>
      <c r="L30" s="322">
        <f t="shared" si="1"/>
        <v>-3</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4595</v>
      </c>
      <c r="G31" s="391">
        <f t="shared" si="6"/>
        <v>0</v>
      </c>
      <c r="H31" s="391">
        <f t="shared" si="6"/>
        <v>0</v>
      </c>
      <c r="I31" s="391">
        <f t="shared" si="6"/>
        <v>1695</v>
      </c>
      <c r="J31" s="391">
        <f t="shared" si="6"/>
        <v>-1576</v>
      </c>
      <c r="K31" s="391">
        <f t="shared" si="6"/>
        <v>0</v>
      </c>
      <c r="L31" s="322">
        <f t="shared" si="1"/>
        <v>4769</v>
      </c>
      <c r="M31" s="392">
        <f t="shared" si="6"/>
        <v>179</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4595</v>
      </c>
      <c r="G34" s="325">
        <f t="shared" si="7"/>
        <v>0</v>
      </c>
      <c r="H34" s="325">
        <f t="shared" si="7"/>
        <v>0</v>
      </c>
      <c r="I34" s="325">
        <f t="shared" si="7"/>
        <v>1695</v>
      </c>
      <c r="J34" s="325">
        <f t="shared" si="7"/>
        <v>-1576</v>
      </c>
      <c r="K34" s="325">
        <f t="shared" si="7"/>
        <v>0</v>
      </c>
      <c r="L34" s="389">
        <f t="shared" si="1"/>
        <v>4769</v>
      </c>
      <c r="M34" s="326">
        <f>M31+M32+M33</f>
        <v>179</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42789</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01.01.2016 г. до 31.12.2016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9812</v>
      </c>
      <c r="D6" s="413">
        <f aca="true" t="shared" si="0" ref="D6:D15">C6-E6</f>
        <v>0</v>
      </c>
      <c r="E6" s="412">
        <f>'1-Баланс'!G95</f>
        <v>9812</v>
      </c>
      <c r="F6" s="406" t="s">
        <v>612</v>
      </c>
      <c r="G6" s="414" t="s">
        <v>647</v>
      </c>
    </row>
    <row r="7" spans="1:7" ht="18.75" customHeight="1">
      <c r="A7" s="414" t="s">
        <v>647</v>
      </c>
      <c r="B7" s="405" t="s">
        <v>610</v>
      </c>
      <c r="C7" s="412">
        <f>'1-Баланс'!G37</f>
        <v>4769</v>
      </c>
      <c r="D7" s="413">
        <f t="shared" si="0"/>
        <v>4714</v>
      </c>
      <c r="E7" s="412">
        <f>'1-Баланс'!G18</f>
        <v>55</v>
      </c>
      <c r="F7" s="406" t="s">
        <v>455</v>
      </c>
      <c r="G7" s="414" t="s">
        <v>647</v>
      </c>
    </row>
    <row r="8" spans="1:7" ht="18.75" customHeight="1">
      <c r="A8" s="414" t="s">
        <v>647</v>
      </c>
      <c r="B8" s="405" t="s">
        <v>608</v>
      </c>
      <c r="C8" s="412">
        <f>ABS('1-Баланс'!G32)-ABS('1-Баланс'!G33)</f>
        <v>32</v>
      </c>
      <c r="D8" s="413">
        <f t="shared" si="0"/>
        <v>0</v>
      </c>
      <c r="E8" s="412">
        <f>ABS('2-Отчет за доходите'!C44)-ABS('2-Отчет за доходите'!G44)</f>
        <v>32</v>
      </c>
      <c r="F8" s="406" t="s">
        <v>609</v>
      </c>
      <c r="G8" s="415" t="s">
        <v>649</v>
      </c>
    </row>
    <row r="9" spans="1:7" ht="18.75" customHeight="1">
      <c r="A9" s="414" t="s">
        <v>647</v>
      </c>
      <c r="B9" s="405" t="s">
        <v>614</v>
      </c>
      <c r="C9" s="412">
        <f>'1-Баланс'!D92</f>
        <v>472</v>
      </c>
      <c r="D9" s="413">
        <f t="shared" si="0"/>
        <v>0</v>
      </c>
      <c r="E9" s="412">
        <f>'3-Отчет за паричния поток'!C45</f>
        <v>472</v>
      </c>
      <c r="F9" s="406" t="s">
        <v>613</v>
      </c>
      <c r="G9" s="415" t="s">
        <v>648</v>
      </c>
    </row>
    <row r="10" spans="1:7" ht="18.75" customHeight="1">
      <c r="A10" s="414" t="s">
        <v>647</v>
      </c>
      <c r="B10" s="405" t="s">
        <v>615</v>
      </c>
      <c r="C10" s="412">
        <f>'1-Баланс'!C92</f>
        <v>566</v>
      </c>
      <c r="D10" s="413">
        <f t="shared" si="0"/>
        <v>0</v>
      </c>
      <c r="E10" s="412">
        <f>'3-Отчет за паричния поток'!C46</f>
        <v>566</v>
      </c>
      <c r="F10" s="406" t="s">
        <v>616</v>
      </c>
      <c r="G10" s="415" t="s">
        <v>648</v>
      </c>
    </row>
    <row r="11" spans="1:7" ht="18.75" customHeight="1">
      <c r="A11" s="414" t="s">
        <v>647</v>
      </c>
      <c r="B11" s="405" t="s">
        <v>610</v>
      </c>
      <c r="C11" s="412">
        <f>'1-Баланс'!G37</f>
        <v>4769</v>
      </c>
      <c r="D11" s="413">
        <f t="shared" si="0"/>
        <v>0</v>
      </c>
      <c r="E11" s="412">
        <f>'4-Отчет за собствения капитал'!L34</f>
        <v>4769</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2893</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0.012588512981904013</v>
      </c>
      <c r="E3" s="384"/>
    </row>
    <row r="4" spans="1:4" ht="31.5">
      <c r="A4" s="330">
        <v>2</v>
      </c>
      <c r="B4" s="328" t="s">
        <v>577</v>
      </c>
      <c r="C4" s="329" t="s">
        <v>554</v>
      </c>
      <c r="D4" s="380">
        <f>(ABS('1-Баланс'!G32)-ABS('1-Баланс'!G33))/'1-Баланс'!G37</f>
        <v>0.006710002096875656</v>
      </c>
    </row>
    <row r="5" spans="1:4" ht="31.5">
      <c r="A5" s="330">
        <v>3</v>
      </c>
      <c r="B5" s="328" t="s">
        <v>555</v>
      </c>
      <c r="C5" s="329" t="s">
        <v>556</v>
      </c>
      <c r="D5" s="380">
        <f>(ABS('1-Баланс'!G32)-ABS('1-Баланс'!G33))/('1-Баланс'!G56+'1-Баланс'!G79)</f>
        <v>0.006578947368421052</v>
      </c>
    </row>
    <row r="6" spans="1:4" ht="31.5">
      <c r="A6" s="330">
        <v>4</v>
      </c>
      <c r="B6" s="328" t="s">
        <v>578</v>
      </c>
      <c r="C6" s="329" t="s">
        <v>557</v>
      </c>
      <c r="D6" s="380">
        <f>(ABS('1-Баланс'!G32)-ABS('1-Баланс'!G33))/('1-Баланс'!C95)</f>
        <v>0.003261312678353037</v>
      </c>
    </row>
    <row r="7" spans="1:4" ht="24" customHeight="1">
      <c r="A7" s="383" t="s">
        <v>558</v>
      </c>
      <c r="B7" s="381"/>
      <c r="C7" s="381"/>
      <c r="D7" s="382"/>
    </row>
    <row r="8" spans="1:4" ht="31.5">
      <c r="A8" s="330">
        <v>5</v>
      </c>
      <c r="B8" s="328" t="s">
        <v>559</v>
      </c>
      <c r="C8" s="329" t="s">
        <v>560</v>
      </c>
      <c r="D8" s="379">
        <f>'2-Отчет за доходите'!G36/'2-Отчет за доходите'!C36</f>
        <v>1.0543981481481481</v>
      </c>
    </row>
    <row r="9" spans="1:4" ht="24" customHeight="1">
      <c r="A9" s="383" t="s">
        <v>561</v>
      </c>
      <c r="B9" s="381"/>
      <c r="C9" s="381"/>
      <c r="D9" s="382"/>
    </row>
    <row r="10" spans="1:4" ht="31.5">
      <c r="A10" s="330">
        <v>6</v>
      </c>
      <c r="B10" s="328" t="s">
        <v>562</v>
      </c>
      <c r="C10" s="329" t="s">
        <v>563</v>
      </c>
      <c r="D10" s="379">
        <f>'1-Баланс'!C94/'1-Баланс'!G79</f>
        <v>5.409313725490196</v>
      </c>
    </row>
    <row r="11" spans="1:4" ht="63">
      <c r="A11" s="330">
        <v>7</v>
      </c>
      <c r="B11" s="328" t="s">
        <v>564</v>
      </c>
      <c r="C11" s="329" t="s">
        <v>629</v>
      </c>
      <c r="D11" s="379">
        <f>('1-Баланс'!C76+'1-Баланс'!C85+'1-Баланс'!C92)/'1-Баланс'!G79</f>
        <v>5.370098039215686</v>
      </c>
    </row>
    <row r="12" spans="1:4" ht="47.25">
      <c r="A12" s="330">
        <v>8</v>
      </c>
      <c r="B12" s="328" t="s">
        <v>565</v>
      </c>
      <c r="C12" s="329" t="s">
        <v>630</v>
      </c>
      <c r="D12" s="379">
        <f>('1-Баланс'!C85+'1-Баланс'!C92)/'1-Баланс'!G79</f>
        <v>1.3872549019607843</v>
      </c>
    </row>
    <row r="13" spans="1:4" ht="31.5">
      <c r="A13" s="330">
        <v>9</v>
      </c>
      <c r="B13" s="328" t="s">
        <v>566</v>
      </c>
      <c r="C13" s="329" t="s">
        <v>567</v>
      </c>
      <c r="D13" s="379">
        <f>'1-Баланс'!C92/'1-Баланс'!G79</f>
        <v>1.3872549019607843</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33.89333333333333</v>
      </c>
    </row>
    <row r="16" spans="1:4" ht="31.5">
      <c r="A16" s="386">
        <v>11</v>
      </c>
      <c r="B16" s="328" t="s">
        <v>568</v>
      </c>
      <c r="C16" s="329" t="s">
        <v>581</v>
      </c>
      <c r="D16" s="387">
        <f>'2-Отчет за доходите'!G16/('1-Баланс'!C95)</f>
        <v>0.2590705258866694</v>
      </c>
    </row>
    <row r="17" spans="1:4" ht="24" customHeight="1">
      <c r="A17" s="383" t="s">
        <v>571</v>
      </c>
      <c r="B17" s="381"/>
      <c r="C17" s="381"/>
      <c r="D17" s="382"/>
    </row>
    <row r="18" spans="1:4" ht="31.5">
      <c r="A18" s="330">
        <v>12</v>
      </c>
      <c r="B18" s="328" t="s">
        <v>597</v>
      </c>
      <c r="C18" s="329" t="s">
        <v>570</v>
      </c>
      <c r="D18" s="379">
        <f>'1-Баланс'!G56/('1-Баланс'!G37+'1-Баланс'!G56)</f>
        <v>0.4830352303523035</v>
      </c>
    </row>
    <row r="19" spans="1:4" ht="31.5">
      <c r="A19" s="330">
        <v>13</v>
      </c>
      <c r="B19" s="328" t="s">
        <v>598</v>
      </c>
      <c r="C19" s="329" t="s">
        <v>572</v>
      </c>
      <c r="D19" s="379">
        <f>D4/D5</f>
        <v>1.0199203187250998</v>
      </c>
    </row>
    <row r="20" spans="1:4" ht="31.5">
      <c r="A20" s="330">
        <v>14</v>
      </c>
      <c r="B20" s="328" t="s">
        <v>573</v>
      </c>
      <c r="C20" s="329" t="s">
        <v>574</v>
      </c>
      <c r="D20" s="379">
        <f>D6/D5</f>
        <v>0.49571952710966166</v>
      </c>
    </row>
    <row r="21" spans="1:5" ht="15.75">
      <c r="A21" s="330">
        <v>15</v>
      </c>
      <c r="B21" s="328" t="s">
        <v>575</v>
      </c>
      <c r="C21" s="329" t="s">
        <v>576</v>
      </c>
      <c r="D21" s="416">
        <f>'2-Отчет за доходите'!C37+'2-Отчет за доходите'!C25</f>
        <v>462</v>
      </c>
      <c r="E21" s="434"/>
    </row>
    <row r="22" spans="1:4" ht="47.25">
      <c r="A22" s="330">
        <v>16</v>
      </c>
      <c r="B22" s="328" t="s">
        <v>579</v>
      </c>
      <c r="C22" s="329" t="s">
        <v>580</v>
      </c>
      <c r="D22" s="385">
        <f>D21/'1-Баланс'!G37</f>
        <v>0.09687565527364227</v>
      </c>
    </row>
    <row r="23" spans="1:4" ht="31.5">
      <c r="A23" s="330">
        <v>17</v>
      </c>
      <c r="B23" s="328" t="s">
        <v>643</v>
      </c>
      <c r="C23" s="329" t="s">
        <v>644</v>
      </c>
      <c r="D23" s="385">
        <f>(D21+'2-Отчет за доходите'!C14)/'2-Отчет за доходите'!G31</f>
        <v>0.18038785217709477</v>
      </c>
    </row>
    <row r="24" spans="1:4" ht="31.5">
      <c r="A24" s="330">
        <v>18</v>
      </c>
      <c r="B24" s="328" t="s">
        <v>645</v>
      </c>
      <c r="C24" s="329" t="s">
        <v>646</v>
      </c>
      <c r="D24" s="385">
        <f>('1-Баланс'!G56+'1-Баланс'!G79)/(D21+'2-Отчет за доходите'!C14)</f>
        <v>9.866125760649087</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42735</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42735</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42735</v>
      </c>
      <c r="D5" s="81" t="s">
        <v>31</v>
      </c>
      <c r="E5" s="81">
        <v>1</v>
      </c>
      <c r="F5" s="81" t="s">
        <v>30</v>
      </c>
      <c r="G5" s="81" t="s">
        <v>518</v>
      </c>
      <c r="H5" s="81">
        <f>'1-Баланс'!C14</f>
        <v>6</v>
      </c>
    </row>
    <row r="6" spans="1:8" ht="15.75">
      <c r="A6" s="81" t="str">
        <f t="shared" si="0"/>
        <v>ЕЛАНА ФИНАНСОВ ХОЛДИНГ АД</v>
      </c>
      <c r="B6" s="81" t="str">
        <f t="shared" si="1"/>
        <v>175371928</v>
      </c>
      <c r="C6" s="319">
        <f t="shared" si="2"/>
        <v>42735</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42735</v>
      </c>
      <c r="D7" s="81" t="s">
        <v>39</v>
      </c>
      <c r="E7" s="81">
        <v>1</v>
      </c>
      <c r="F7" s="81" t="s">
        <v>38</v>
      </c>
      <c r="G7" s="81" t="s">
        <v>518</v>
      </c>
      <c r="H7" s="81">
        <f>'1-Баланс'!C16</f>
        <v>41</v>
      </c>
    </row>
    <row r="8" spans="1:8" ht="15.75">
      <c r="A8" s="81" t="str">
        <f t="shared" si="0"/>
        <v>ЕЛАНА ФИНАНСОВ ХОЛДИНГ АД</v>
      </c>
      <c r="B8" s="81" t="str">
        <f t="shared" si="1"/>
        <v>175371928</v>
      </c>
      <c r="C8" s="319">
        <f t="shared" si="2"/>
        <v>42735</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42735</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42735</v>
      </c>
      <c r="D10" s="81" t="s">
        <v>50</v>
      </c>
      <c r="E10" s="81">
        <v>1</v>
      </c>
      <c r="F10" s="81" t="s">
        <v>49</v>
      </c>
      <c r="G10" s="81" t="s">
        <v>518</v>
      </c>
      <c r="H10" s="81">
        <f>'1-Баланс'!C19</f>
        <v>4</v>
      </c>
    </row>
    <row r="11" spans="1:8" ht="15.75">
      <c r="A11" s="81" t="str">
        <f t="shared" si="0"/>
        <v>ЕЛАНА ФИНАНСОВ ХОЛДИНГ АД</v>
      </c>
      <c r="B11" s="81" t="str">
        <f t="shared" si="1"/>
        <v>175371928</v>
      </c>
      <c r="C11" s="319">
        <f t="shared" si="2"/>
        <v>42735</v>
      </c>
      <c r="D11" s="81" t="s">
        <v>53</v>
      </c>
      <c r="E11" s="81">
        <v>1</v>
      </c>
      <c r="F11" s="81" t="s">
        <v>21</v>
      </c>
      <c r="G11" s="81" t="s">
        <v>518</v>
      </c>
      <c r="H11" s="81">
        <f>'1-Баланс'!C20</f>
        <v>51</v>
      </c>
    </row>
    <row r="12" spans="1:8" ht="15.75">
      <c r="A12" s="81" t="str">
        <f t="shared" si="0"/>
        <v>ЕЛАНА ФИНАНСОВ ХОЛДИНГ АД</v>
      </c>
      <c r="B12" s="81" t="str">
        <f t="shared" si="1"/>
        <v>175371928</v>
      </c>
      <c r="C12" s="319">
        <f t="shared" si="2"/>
        <v>42735</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42735</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42735</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42735</v>
      </c>
      <c r="D15" s="81" t="s">
        <v>72</v>
      </c>
      <c r="E15" s="81">
        <v>1</v>
      </c>
      <c r="F15" s="81" t="s">
        <v>71</v>
      </c>
      <c r="G15" s="81" t="s">
        <v>518</v>
      </c>
      <c r="H15" s="81">
        <f>'1-Баланс'!C25</f>
        <v>24</v>
      </c>
    </row>
    <row r="16" spans="1:8" ht="15.75">
      <c r="A16" s="81" t="str">
        <f t="shared" si="0"/>
        <v>ЕЛАНА ФИНАНСОВ ХОЛДИНГ АД</v>
      </c>
      <c r="B16" s="81" t="str">
        <f t="shared" si="1"/>
        <v>175371928</v>
      </c>
      <c r="C16" s="319">
        <f t="shared" si="2"/>
        <v>42735</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42735</v>
      </c>
      <c r="D17" s="81" t="s">
        <v>80</v>
      </c>
      <c r="E17" s="81">
        <v>1</v>
      </c>
      <c r="F17" s="81" t="s">
        <v>79</v>
      </c>
      <c r="G17" s="81" t="s">
        <v>518</v>
      </c>
      <c r="H17" s="81">
        <f>'1-Баланс'!C27</f>
        <v>0</v>
      </c>
    </row>
    <row r="18" spans="1:8" ht="15.75">
      <c r="A18" s="81" t="str">
        <f t="shared" si="0"/>
        <v>ЕЛАНА ФИНАНСОВ ХОЛДИНГ АД</v>
      </c>
      <c r="B18" s="81" t="str">
        <f t="shared" si="1"/>
        <v>175371928</v>
      </c>
      <c r="C18" s="319">
        <f t="shared" si="2"/>
        <v>42735</v>
      </c>
      <c r="D18" s="81" t="s">
        <v>83</v>
      </c>
      <c r="E18" s="81">
        <v>1</v>
      </c>
      <c r="F18" s="81" t="s">
        <v>64</v>
      </c>
      <c r="G18" s="81" t="s">
        <v>518</v>
      </c>
      <c r="H18" s="81">
        <f>'1-Баланс'!C28</f>
        <v>24</v>
      </c>
    </row>
    <row r="19" spans="1:8" ht="15.75">
      <c r="A19" s="81" t="str">
        <f t="shared" si="0"/>
        <v>ЕЛАНА ФИНАНСОВ ХОЛДИНГ АД</v>
      </c>
      <c r="B19" s="81" t="str">
        <f t="shared" si="1"/>
        <v>175371928</v>
      </c>
      <c r="C19" s="319">
        <f t="shared" si="2"/>
        <v>42735</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42735</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42735</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42735</v>
      </c>
      <c r="D22" s="81" t="s">
        <v>107</v>
      </c>
      <c r="E22" s="81">
        <v>1</v>
      </c>
      <c r="F22" s="81" t="s">
        <v>106</v>
      </c>
      <c r="G22" s="81" t="s">
        <v>518</v>
      </c>
      <c r="H22" s="81">
        <f>'1-Баланс'!C35</f>
        <v>2923</v>
      </c>
    </row>
    <row r="23" spans="1:8" ht="15.75">
      <c r="A23" s="81" t="str">
        <f t="shared" si="0"/>
        <v>ЕЛАНА ФИНАНСОВ ХОЛДИНГ АД</v>
      </c>
      <c r="B23" s="81" t="str">
        <f t="shared" si="1"/>
        <v>175371928</v>
      </c>
      <c r="C23" s="319">
        <f t="shared" si="2"/>
        <v>42735</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42735</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42735</v>
      </c>
      <c r="D25" s="81" t="s">
        <v>114</v>
      </c>
      <c r="E25" s="81">
        <v>1</v>
      </c>
      <c r="F25" s="81" t="s">
        <v>113</v>
      </c>
      <c r="G25" s="81" t="s">
        <v>518</v>
      </c>
      <c r="H25" s="81">
        <f>'1-Баланс'!C38</f>
        <v>2893</v>
      </c>
    </row>
    <row r="26" spans="1:8" ht="15.75">
      <c r="A26" s="81" t="str">
        <f t="shared" si="0"/>
        <v>ЕЛАНА ФИНАНСОВ ХОЛДИНГ АД</v>
      </c>
      <c r="B26" s="81" t="str">
        <f t="shared" si="1"/>
        <v>175371928</v>
      </c>
      <c r="C26" s="319">
        <f t="shared" si="2"/>
        <v>42735</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42735</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42735</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42735</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42735</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42735</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42735</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42735</v>
      </c>
      <c r="D33" s="81" t="s">
        <v>138</v>
      </c>
      <c r="E33" s="81">
        <v>1</v>
      </c>
      <c r="F33" s="81" t="s">
        <v>137</v>
      </c>
      <c r="G33" s="81" t="s">
        <v>518</v>
      </c>
      <c r="H33" s="81">
        <f>'1-Баланс'!C46</f>
        <v>2923</v>
      </c>
    </row>
    <row r="34" spans="1:8" ht="15.75">
      <c r="A34" s="81" t="str">
        <f t="shared" si="0"/>
        <v>ЕЛАНА ФИНАНСОВ ХОЛДИНГ АД</v>
      </c>
      <c r="B34" s="81" t="str">
        <f t="shared" si="1"/>
        <v>175371928</v>
      </c>
      <c r="C34" s="319">
        <f t="shared" si="2"/>
        <v>42735</v>
      </c>
      <c r="D34" s="81" t="s">
        <v>145</v>
      </c>
      <c r="E34" s="81">
        <v>1</v>
      </c>
      <c r="F34" s="81" t="s">
        <v>144</v>
      </c>
      <c r="G34" s="81" t="s">
        <v>518</v>
      </c>
      <c r="H34" s="81">
        <f>'1-Баланс'!C48</f>
        <v>4595</v>
      </c>
    </row>
    <row r="35" spans="1:8" ht="15.75">
      <c r="A35" s="81" t="str">
        <f aca="true" t="shared" si="3" ref="A35:A66">pdeName</f>
        <v>ЕЛАНА ФИНАНСОВ ХОЛДИНГ АД</v>
      </c>
      <c r="B35" s="81" t="str">
        <f aca="true" t="shared" si="4" ref="B35:B66">pdeBulstat</f>
        <v>175371928</v>
      </c>
      <c r="C35" s="319">
        <f aca="true" t="shared" si="5" ref="C35:C66">endDate</f>
        <v>42735</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42735</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42735</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42735</v>
      </c>
      <c r="D38" s="81" t="s">
        <v>157</v>
      </c>
      <c r="E38" s="81">
        <v>1</v>
      </c>
      <c r="F38" s="81" t="s">
        <v>103</v>
      </c>
      <c r="G38" s="81" t="s">
        <v>518</v>
      </c>
      <c r="H38" s="81">
        <f>'1-Баланс'!C52</f>
        <v>4595</v>
      </c>
    </row>
    <row r="39" spans="1:8" ht="15.75">
      <c r="A39" s="81" t="str">
        <f t="shared" si="3"/>
        <v>ЕЛАНА ФИНАНСОВ ХОЛДИНГ АД</v>
      </c>
      <c r="B39" s="81" t="str">
        <f t="shared" si="4"/>
        <v>175371928</v>
      </c>
      <c r="C39" s="319">
        <f t="shared" si="5"/>
        <v>42735</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42735</v>
      </c>
      <c r="D40" s="81" t="s">
        <v>167</v>
      </c>
      <c r="E40" s="81">
        <v>1</v>
      </c>
      <c r="F40" s="81" t="s">
        <v>166</v>
      </c>
      <c r="G40" s="81" t="s">
        <v>518</v>
      </c>
      <c r="H40" s="81">
        <f>'1-Баланс'!C55</f>
        <v>12</v>
      </c>
    </row>
    <row r="41" spans="1:8" ht="15.75">
      <c r="A41" s="81" t="str">
        <f t="shared" si="3"/>
        <v>ЕЛАНА ФИНАНСОВ ХОЛДИНГ АД</v>
      </c>
      <c r="B41" s="81" t="str">
        <f t="shared" si="4"/>
        <v>175371928</v>
      </c>
      <c r="C41" s="319">
        <f t="shared" si="5"/>
        <v>42735</v>
      </c>
      <c r="D41" s="81" t="s">
        <v>171</v>
      </c>
      <c r="E41" s="81">
        <v>1</v>
      </c>
      <c r="F41" s="81" t="s">
        <v>19</v>
      </c>
      <c r="G41" s="81" t="s">
        <v>518</v>
      </c>
      <c r="H41" s="81">
        <f>'1-Баланс'!C56</f>
        <v>7605</v>
      </c>
    </row>
    <row r="42" spans="1:8" ht="15.75">
      <c r="A42" s="81" t="str">
        <f t="shared" si="3"/>
        <v>ЕЛАНА ФИНАНСОВ ХОЛДИНГ АД</v>
      </c>
      <c r="B42" s="81" t="str">
        <f t="shared" si="4"/>
        <v>175371928</v>
      </c>
      <c r="C42" s="319">
        <f t="shared" si="5"/>
        <v>42735</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42735</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42735</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42735</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42735</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42735</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42735</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42735</v>
      </c>
      <c r="D49" s="81" t="s">
        <v>207</v>
      </c>
      <c r="E49" s="81">
        <v>1</v>
      </c>
      <c r="F49" s="81" t="s">
        <v>206</v>
      </c>
      <c r="G49" s="81" t="s">
        <v>518</v>
      </c>
      <c r="H49" s="81">
        <f>'1-Баланс'!C68</f>
        <v>1406</v>
      </c>
    </row>
    <row r="50" spans="1:8" ht="15.75">
      <c r="A50" s="81" t="str">
        <f t="shared" si="3"/>
        <v>ЕЛАНА ФИНАНСОВ ХОЛДИНГ АД</v>
      </c>
      <c r="B50" s="81" t="str">
        <f t="shared" si="4"/>
        <v>175371928</v>
      </c>
      <c r="C50" s="319">
        <f t="shared" si="5"/>
        <v>42735</v>
      </c>
      <c r="D50" s="81" t="s">
        <v>211</v>
      </c>
      <c r="E50" s="81">
        <v>1</v>
      </c>
      <c r="F50" s="81" t="s">
        <v>210</v>
      </c>
      <c r="G50" s="81" t="s">
        <v>518</v>
      </c>
      <c r="H50" s="81">
        <f>'1-Баланс'!C69</f>
        <v>202</v>
      </c>
    </row>
    <row r="51" spans="1:8" ht="15.75">
      <c r="A51" s="81" t="str">
        <f t="shared" si="3"/>
        <v>ЕЛАНА ФИНАНСОВ ХОЛДИНГ АД</v>
      </c>
      <c r="B51" s="81" t="str">
        <f t="shared" si="4"/>
        <v>175371928</v>
      </c>
      <c r="C51" s="319">
        <f t="shared" si="5"/>
        <v>42735</v>
      </c>
      <c r="D51" s="81" t="s">
        <v>215</v>
      </c>
      <c r="E51" s="81">
        <v>1</v>
      </c>
      <c r="F51" s="81" t="s">
        <v>214</v>
      </c>
      <c r="G51" s="81" t="s">
        <v>518</v>
      </c>
      <c r="H51" s="81">
        <f>'1-Баланс'!C70</f>
        <v>17</v>
      </c>
    </row>
    <row r="52" spans="1:8" ht="15.75">
      <c r="A52" s="81" t="str">
        <f t="shared" si="3"/>
        <v>ЕЛАНА ФИНАНСОВ ХОЛДИНГ АД</v>
      </c>
      <c r="B52" s="81" t="str">
        <f t="shared" si="4"/>
        <v>175371928</v>
      </c>
      <c r="C52" s="319">
        <f t="shared" si="5"/>
        <v>42735</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42735</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42735</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42735</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42735</v>
      </c>
      <c r="D56" s="81" t="s">
        <v>229</v>
      </c>
      <c r="E56" s="81">
        <v>1</v>
      </c>
      <c r="F56" s="81" t="s">
        <v>228</v>
      </c>
      <c r="G56" s="81" t="s">
        <v>518</v>
      </c>
      <c r="H56" s="81">
        <f>'1-Баланс'!C75</f>
        <v>0</v>
      </c>
    </row>
    <row r="57" spans="1:8" ht="15.75">
      <c r="A57" s="81" t="str">
        <f t="shared" si="3"/>
        <v>ЕЛАНА ФИНАНСОВ ХОЛДИНГ АД</v>
      </c>
      <c r="B57" s="81" t="str">
        <f t="shared" si="4"/>
        <v>175371928</v>
      </c>
      <c r="C57" s="319">
        <f t="shared" si="5"/>
        <v>42735</v>
      </c>
      <c r="D57" s="81" t="s">
        <v>232</v>
      </c>
      <c r="E57" s="81">
        <v>1</v>
      </c>
      <c r="F57" s="81" t="s">
        <v>203</v>
      </c>
      <c r="G57" s="81" t="s">
        <v>518</v>
      </c>
      <c r="H57" s="81">
        <f>'1-Баланс'!C76</f>
        <v>1625</v>
      </c>
    </row>
    <row r="58" spans="1:8" ht="15.75">
      <c r="A58" s="81" t="str">
        <f t="shared" si="3"/>
        <v>ЕЛАНА ФИНАНСОВ ХОЛДИНГ АД</v>
      </c>
      <c r="B58" s="81" t="str">
        <f t="shared" si="4"/>
        <v>175371928</v>
      </c>
      <c r="C58" s="319">
        <f t="shared" si="5"/>
        <v>42735</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42735</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42735</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42735</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42735</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42735</v>
      </c>
      <c r="D63" s="81" t="s">
        <v>248</v>
      </c>
      <c r="E63" s="81">
        <v>1</v>
      </c>
      <c r="F63" s="81" t="s">
        <v>133</v>
      </c>
      <c r="G63" s="81" t="s">
        <v>518</v>
      </c>
      <c r="H63" s="81">
        <f>'1-Баланс'!C84</f>
        <v>0</v>
      </c>
    </row>
    <row r="64" spans="1:8" ht="15.75">
      <c r="A64" s="81" t="str">
        <f t="shared" si="3"/>
        <v>ЕЛАНА ФИНАНСОВ ХОЛДИНГ АД</v>
      </c>
      <c r="B64" s="81" t="str">
        <f t="shared" si="4"/>
        <v>175371928</v>
      </c>
      <c r="C64" s="319">
        <f t="shared" si="5"/>
        <v>42735</v>
      </c>
      <c r="D64" s="81" t="s">
        <v>250</v>
      </c>
      <c r="E64" s="81">
        <v>1</v>
      </c>
      <c r="F64" s="81" t="s">
        <v>236</v>
      </c>
      <c r="G64" s="81" t="s">
        <v>518</v>
      </c>
      <c r="H64" s="81">
        <f>'1-Баланс'!C85</f>
        <v>0</v>
      </c>
    </row>
    <row r="65" spans="1:8" ht="15.75">
      <c r="A65" s="81" t="str">
        <f t="shared" si="3"/>
        <v>ЕЛАНА ФИНАНСОВ ХОЛДИНГ АД</v>
      </c>
      <c r="B65" s="81" t="str">
        <f t="shared" si="4"/>
        <v>175371928</v>
      </c>
      <c r="C65" s="319">
        <f t="shared" si="5"/>
        <v>42735</v>
      </c>
      <c r="D65" s="81" t="s">
        <v>253</v>
      </c>
      <c r="E65" s="81">
        <v>1</v>
      </c>
      <c r="F65" s="81" t="s">
        <v>252</v>
      </c>
      <c r="G65" s="81" t="s">
        <v>518</v>
      </c>
      <c r="H65" s="81">
        <f>'1-Баланс'!C88</f>
        <v>53</v>
      </c>
    </row>
    <row r="66" spans="1:8" ht="15.75">
      <c r="A66" s="81" t="str">
        <f t="shared" si="3"/>
        <v>ЕЛАНА ФИНАНСОВ ХОЛДИНГ АД</v>
      </c>
      <c r="B66" s="81" t="str">
        <f t="shared" si="4"/>
        <v>175371928</v>
      </c>
      <c r="C66" s="319">
        <f t="shared" si="5"/>
        <v>42735</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42735</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42735</v>
      </c>
      <c r="D68" s="81" t="s">
        <v>259</v>
      </c>
      <c r="E68" s="81">
        <v>1</v>
      </c>
      <c r="F68" s="81" t="s">
        <v>258</v>
      </c>
      <c r="G68" s="81" t="s">
        <v>518</v>
      </c>
      <c r="H68" s="81">
        <f>'1-Баланс'!C91</f>
        <v>513</v>
      </c>
    </row>
    <row r="69" spans="1:8" ht="15.75">
      <c r="A69" s="81" t="str">
        <f t="shared" si="6"/>
        <v>ЕЛАНА ФИНАНСОВ ХОЛДИНГ АД</v>
      </c>
      <c r="B69" s="81" t="str">
        <f t="shared" si="7"/>
        <v>175371928</v>
      </c>
      <c r="C69" s="319">
        <f t="shared" si="8"/>
        <v>42735</v>
      </c>
      <c r="D69" s="81" t="s">
        <v>260</v>
      </c>
      <c r="E69" s="81">
        <v>1</v>
      </c>
      <c r="F69" s="81" t="s">
        <v>251</v>
      </c>
      <c r="G69" s="81" t="s">
        <v>518</v>
      </c>
      <c r="H69" s="81">
        <f>'1-Баланс'!C92</f>
        <v>566</v>
      </c>
    </row>
    <row r="70" spans="1:8" ht="15.75">
      <c r="A70" s="81" t="str">
        <f t="shared" si="6"/>
        <v>ЕЛАНА ФИНАНСОВ ХОЛДИНГ АД</v>
      </c>
      <c r="B70" s="81" t="str">
        <f t="shared" si="7"/>
        <v>175371928</v>
      </c>
      <c r="C70" s="319">
        <f t="shared" si="8"/>
        <v>42735</v>
      </c>
      <c r="D70" s="81" t="s">
        <v>262</v>
      </c>
      <c r="E70" s="81">
        <v>1</v>
      </c>
      <c r="F70" s="81" t="s">
        <v>261</v>
      </c>
      <c r="G70" s="81" t="s">
        <v>518</v>
      </c>
      <c r="H70" s="81">
        <f>'1-Баланс'!C93</f>
        <v>16</v>
      </c>
    </row>
    <row r="71" spans="1:8" ht="15.75">
      <c r="A71" s="81" t="str">
        <f t="shared" si="6"/>
        <v>ЕЛАНА ФИНАНСОВ ХОЛДИНГ АД</v>
      </c>
      <c r="B71" s="81" t="str">
        <f t="shared" si="7"/>
        <v>175371928</v>
      </c>
      <c r="C71" s="319">
        <f t="shared" si="8"/>
        <v>42735</v>
      </c>
      <c r="D71" s="81" t="s">
        <v>264</v>
      </c>
      <c r="E71" s="81">
        <v>1</v>
      </c>
      <c r="F71" s="81" t="s">
        <v>173</v>
      </c>
      <c r="G71" s="81" t="s">
        <v>518</v>
      </c>
      <c r="H71" s="81">
        <f>'1-Баланс'!C94</f>
        <v>2207</v>
      </c>
    </row>
    <row r="72" spans="1:8" ht="15.75">
      <c r="A72" s="81" t="str">
        <f t="shared" si="6"/>
        <v>ЕЛАНА ФИНАНСОВ ХОЛДИНГ АД</v>
      </c>
      <c r="B72" s="81" t="str">
        <f t="shared" si="7"/>
        <v>175371928</v>
      </c>
      <c r="C72" s="319">
        <f t="shared" si="8"/>
        <v>42735</v>
      </c>
      <c r="D72" s="81" t="s">
        <v>266</v>
      </c>
      <c r="E72" s="81">
        <v>1</v>
      </c>
      <c r="F72" s="81" t="s">
        <v>265</v>
      </c>
      <c r="G72" s="81" t="s">
        <v>518</v>
      </c>
      <c r="H72" s="81">
        <f>'1-Баланс'!C95</f>
        <v>9812</v>
      </c>
    </row>
    <row r="73" spans="1:8" ht="15.75">
      <c r="A73" s="81" t="str">
        <f t="shared" si="6"/>
        <v>ЕЛАНА ФИНАНСОВ ХОЛДИНГ АД</v>
      </c>
      <c r="B73" s="81" t="str">
        <f t="shared" si="7"/>
        <v>175371928</v>
      </c>
      <c r="C73" s="319">
        <f t="shared" si="8"/>
        <v>42735</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42735</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42735</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42735</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42735</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42735</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42735</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42735</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42735</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42735</v>
      </c>
      <c r="D82" s="81" t="s">
        <v>63</v>
      </c>
      <c r="E82" s="81">
        <v>1</v>
      </c>
      <c r="F82" s="81" t="s">
        <v>62</v>
      </c>
      <c r="G82" s="81" t="s">
        <v>534</v>
      </c>
      <c r="H82" s="81">
        <f>'1-Баланс'!G22</f>
        <v>4595</v>
      </c>
    </row>
    <row r="83" spans="1:8" ht="15.75">
      <c r="A83" s="81" t="str">
        <f t="shared" si="6"/>
        <v>ЕЛАНА ФИНАНСОВ ХОЛДИНГ АД</v>
      </c>
      <c r="B83" s="81" t="str">
        <f t="shared" si="7"/>
        <v>175371928</v>
      </c>
      <c r="C83" s="319">
        <f t="shared" si="8"/>
        <v>42735</v>
      </c>
      <c r="D83" s="81" t="s">
        <v>66</v>
      </c>
      <c r="E83" s="81">
        <v>1</v>
      </c>
      <c r="F83" s="81" t="s">
        <v>65</v>
      </c>
      <c r="G83" s="81" t="s">
        <v>534</v>
      </c>
      <c r="H83" s="81">
        <f>'1-Баланс'!G23</f>
        <v>4595</v>
      </c>
    </row>
    <row r="84" spans="1:8" ht="15.75">
      <c r="A84" s="81" t="str">
        <f t="shared" si="6"/>
        <v>ЕЛАНА ФИНАНСОВ ХОЛДИНГ АД</v>
      </c>
      <c r="B84" s="81" t="str">
        <f t="shared" si="7"/>
        <v>175371928</v>
      </c>
      <c r="C84" s="319">
        <f t="shared" si="8"/>
        <v>42735</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42735</v>
      </c>
      <c r="D85" s="81" t="s">
        <v>74</v>
      </c>
      <c r="E85" s="81">
        <v>1</v>
      </c>
      <c r="F85" s="81" t="s">
        <v>73</v>
      </c>
      <c r="G85" s="81" t="s">
        <v>534</v>
      </c>
      <c r="H85" s="81">
        <f>'1-Баланс'!G25</f>
        <v>0</v>
      </c>
    </row>
    <row r="86" spans="1:8" ht="15.75">
      <c r="A86" s="81" t="str">
        <f t="shared" si="6"/>
        <v>ЕЛАНА ФИНАНСОВ ХОЛДИНГ АД</v>
      </c>
      <c r="B86" s="81" t="str">
        <f t="shared" si="7"/>
        <v>175371928</v>
      </c>
      <c r="C86" s="319">
        <f t="shared" si="8"/>
        <v>42735</v>
      </c>
      <c r="D86" s="81" t="s">
        <v>78</v>
      </c>
      <c r="E86" s="81">
        <v>1</v>
      </c>
      <c r="F86" s="81" t="s">
        <v>51</v>
      </c>
      <c r="G86" s="81" t="s">
        <v>534</v>
      </c>
      <c r="H86" s="81">
        <f>'1-Баланс'!G26</f>
        <v>4595</v>
      </c>
    </row>
    <row r="87" spans="1:8" ht="15.75">
      <c r="A87" s="81" t="str">
        <f t="shared" si="6"/>
        <v>ЕЛАНА ФИНАНСОВ ХОЛДИНГ АД</v>
      </c>
      <c r="B87" s="81" t="str">
        <f t="shared" si="7"/>
        <v>175371928</v>
      </c>
      <c r="C87" s="319">
        <f t="shared" si="8"/>
        <v>42735</v>
      </c>
      <c r="D87" s="81" t="s">
        <v>85</v>
      </c>
      <c r="E87" s="81">
        <v>1</v>
      </c>
      <c r="F87" s="81" t="s">
        <v>84</v>
      </c>
      <c r="G87" s="81" t="s">
        <v>534</v>
      </c>
      <c r="H87" s="81">
        <f>'1-Баланс'!G28</f>
        <v>87</v>
      </c>
    </row>
    <row r="88" spans="1:8" ht="15.75">
      <c r="A88" s="81" t="str">
        <f t="shared" si="6"/>
        <v>ЕЛАНА ФИНАНСОВ ХОЛДИНГ АД</v>
      </c>
      <c r="B88" s="81" t="str">
        <f t="shared" si="7"/>
        <v>175371928</v>
      </c>
      <c r="C88" s="319">
        <f t="shared" si="8"/>
        <v>42735</v>
      </c>
      <c r="D88" s="81" t="s">
        <v>87</v>
      </c>
      <c r="E88" s="81">
        <v>1</v>
      </c>
      <c r="F88" s="81" t="s">
        <v>86</v>
      </c>
      <c r="G88" s="81" t="s">
        <v>534</v>
      </c>
      <c r="H88" s="81">
        <f>'1-Баланс'!G29</f>
        <v>1160</v>
      </c>
    </row>
    <row r="89" spans="1:8" ht="15.75">
      <c r="A89" s="81" t="str">
        <f t="shared" si="6"/>
        <v>ЕЛАНА ФИНАНСОВ ХОЛДИНГ АД</v>
      </c>
      <c r="B89" s="81" t="str">
        <f t="shared" si="7"/>
        <v>175371928</v>
      </c>
      <c r="C89" s="319">
        <f t="shared" si="8"/>
        <v>42735</v>
      </c>
      <c r="D89" s="81" t="s">
        <v>90</v>
      </c>
      <c r="E89" s="81">
        <v>1</v>
      </c>
      <c r="F89" s="81" t="s">
        <v>89</v>
      </c>
      <c r="G89" s="81" t="s">
        <v>534</v>
      </c>
      <c r="H89" s="81">
        <f>'1-Баланс'!G30</f>
        <v>-1073</v>
      </c>
    </row>
    <row r="90" spans="1:8" ht="15.75">
      <c r="A90" s="81" t="str">
        <f t="shared" si="6"/>
        <v>ЕЛАНА ФИНАНСОВ ХОЛДИНГ АД</v>
      </c>
      <c r="B90" s="81" t="str">
        <f t="shared" si="7"/>
        <v>175371928</v>
      </c>
      <c r="C90" s="319">
        <f t="shared" si="8"/>
        <v>42735</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42735</v>
      </c>
      <c r="D91" s="81" t="s">
        <v>98</v>
      </c>
      <c r="E91" s="81">
        <v>1</v>
      </c>
      <c r="F91" s="81" t="s">
        <v>97</v>
      </c>
      <c r="G91" s="81" t="s">
        <v>534</v>
      </c>
      <c r="H91" s="81">
        <f>'1-Баланс'!G32</f>
        <v>246</v>
      </c>
    </row>
    <row r="92" spans="1:8" ht="15.75">
      <c r="A92" s="81" t="str">
        <f t="shared" si="6"/>
        <v>ЕЛАНА ФИНАНСОВ ХОЛДИНГ АД</v>
      </c>
      <c r="B92" s="81" t="str">
        <f t="shared" si="7"/>
        <v>175371928</v>
      </c>
      <c r="C92" s="319">
        <f t="shared" si="8"/>
        <v>42735</v>
      </c>
      <c r="D92" s="81" t="s">
        <v>102</v>
      </c>
      <c r="E92" s="81">
        <v>1</v>
      </c>
      <c r="F92" s="81" t="s">
        <v>101</v>
      </c>
      <c r="G92" s="81" t="s">
        <v>534</v>
      </c>
      <c r="H92" s="81">
        <f>'1-Баланс'!G33</f>
        <v>-214</v>
      </c>
    </row>
    <row r="93" spans="1:8" ht="15.75">
      <c r="A93" s="81" t="str">
        <f t="shared" si="6"/>
        <v>ЕЛАНА ФИНАНСОВ ХОЛДИНГ АД</v>
      </c>
      <c r="B93" s="81" t="str">
        <f t="shared" si="7"/>
        <v>175371928</v>
      </c>
      <c r="C93" s="319">
        <f t="shared" si="8"/>
        <v>42735</v>
      </c>
      <c r="D93" s="81" t="s">
        <v>105</v>
      </c>
      <c r="E93" s="81">
        <v>1</v>
      </c>
      <c r="F93" s="81" t="s">
        <v>81</v>
      </c>
      <c r="G93" s="81" t="s">
        <v>534</v>
      </c>
      <c r="H93" s="81">
        <f>'1-Баланс'!G34</f>
        <v>119</v>
      </c>
    </row>
    <row r="94" spans="1:8" ht="15.75">
      <c r="A94" s="81" t="str">
        <f t="shared" si="6"/>
        <v>ЕЛАНА ФИНАНСОВ ХОЛДИНГ АД</v>
      </c>
      <c r="B94" s="81" t="str">
        <f t="shared" si="7"/>
        <v>175371928</v>
      </c>
      <c r="C94" s="319">
        <f t="shared" si="8"/>
        <v>42735</v>
      </c>
      <c r="D94" s="81" t="s">
        <v>112</v>
      </c>
      <c r="E94" s="81">
        <v>1</v>
      </c>
      <c r="F94" s="81" t="s">
        <v>20</v>
      </c>
      <c r="G94" s="81" t="s">
        <v>534</v>
      </c>
      <c r="H94" s="81">
        <f>'1-Баланс'!G37</f>
        <v>4769</v>
      </c>
    </row>
    <row r="95" spans="1:8" ht="15.75">
      <c r="A95" s="81" t="str">
        <f t="shared" si="6"/>
        <v>ЕЛАНА ФИНАНСОВ ХОЛДИНГ АД</v>
      </c>
      <c r="B95" s="81" t="str">
        <f t="shared" si="7"/>
        <v>175371928</v>
      </c>
      <c r="C95" s="319">
        <f t="shared" si="8"/>
        <v>42735</v>
      </c>
      <c r="D95" s="81" t="s">
        <v>120</v>
      </c>
      <c r="E95" s="81">
        <v>1</v>
      </c>
      <c r="F95" s="81" t="s">
        <v>119</v>
      </c>
      <c r="G95" s="81" t="s">
        <v>534</v>
      </c>
      <c r="H95" s="81">
        <f>'1-Баланс'!G40</f>
        <v>179</v>
      </c>
    </row>
    <row r="96" spans="1:8" ht="15.75">
      <c r="A96" s="81" t="str">
        <f t="shared" si="6"/>
        <v>ЕЛАНА ФИНАНСОВ ХОЛДИНГ АД</v>
      </c>
      <c r="B96" s="81" t="str">
        <f t="shared" si="7"/>
        <v>175371928</v>
      </c>
      <c r="C96" s="319">
        <f t="shared" si="8"/>
        <v>42735</v>
      </c>
      <c r="D96" s="81" t="s">
        <v>132</v>
      </c>
      <c r="E96" s="81">
        <v>1</v>
      </c>
      <c r="F96" s="81" t="s">
        <v>131</v>
      </c>
      <c r="G96" s="81" t="s">
        <v>534</v>
      </c>
      <c r="H96" s="81">
        <f>'1-Баланс'!G44</f>
        <v>2472</v>
      </c>
    </row>
    <row r="97" spans="1:8" ht="15.75">
      <c r="A97" s="81" t="str">
        <f t="shared" si="6"/>
        <v>ЕЛАНА ФИНАНСОВ ХОЛДИНГ АД</v>
      </c>
      <c r="B97" s="81" t="str">
        <f t="shared" si="7"/>
        <v>175371928</v>
      </c>
      <c r="C97" s="319">
        <f t="shared" si="8"/>
        <v>42735</v>
      </c>
      <c r="D97" s="81" t="s">
        <v>136</v>
      </c>
      <c r="E97" s="81">
        <v>1</v>
      </c>
      <c r="F97" s="81" t="s">
        <v>135</v>
      </c>
      <c r="G97" s="81" t="s">
        <v>534</v>
      </c>
      <c r="H97" s="81">
        <f>'1-Баланс'!G45</f>
        <v>28</v>
      </c>
    </row>
    <row r="98" spans="1:8" ht="15.75">
      <c r="A98" s="81" t="str">
        <f t="shared" si="6"/>
        <v>ЕЛАНА ФИНАНСОВ ХОЛДИНГ АД</v>
      </c>
      <c r="B98" s="81" t="str">
        <f t="shared" si="7"/>
        <v>175371928</v>
      </c>
      <c r="C98" s="319">
        <f t="shared" si="8"/>
        <v>42735</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42735</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42735</v>
      </c>
      <c r="D100" s="81" t="s">
        <v>147</v>
      </c>
      <c r="E100" s="81">
        <v>1</v>
      </c>
      <c r="F100" s="81" t="s">
        <v>146</v>
      </c>
      <c r="G100" s="81" t="s">
        <v>534</v>
      </c>
      <c r="H100" s="81">
        <f>'1-Баланс'!G48</f>
        <v>1956</v>
      </c>
    </row>
    <row r="101" spans="1:8" ht="15.75">
      <c r="A101" s="81" t="str">
        <f t="shared" si="9"/>
        <v>ЕЛАНА ФИНАНСОВ ХОЛДИНГ АД</v>
      </c>
      <c r="B101" s="81" t="str">
        <f t="shared" si="10"/>
        <v>175371928</v>
      </c>
      <c r="C101" s="319">
        <f t="shared" si="11"/>
        <v>42735</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42735</v>
      </c>
      <c r="D102" s="81" t="s">
        <v>154</v>
      </c>
      <c r="E102" s="81">
        <v>1</v>
      </c>
      <c r="F102" s="81" t="s">
        <v>128</v>
      </c>
      <c r="G102" s="81" t="s">
        <v>534</v>
      </c>
      <c r="H102" s="81">
        <f>'1-Баланс'!G50</f>
        <v>4456</v>
      </c>
    </row>
    <row r="103" spans="1:8" ht="15.75">
      <c r="A103" s="81" t="str">
        <f t="shared" si="9"/>
        <v>ЕЛАНА ФИНАНСОВ ХОЛДИНГ АД</v>
      </c>
      <c r="B103" s="81" t="str">
        <f t="shared" si="10"/>
        <v>175371928</v>
      </c>
      <c r="C103" s="319">
        <f t="shared" si="11"/>
        <v>42735</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42735</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42735</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42735</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42735</v>
      </c>
      <c r="D107" s="81" t="s">
        <v>172</v>
      </c>
      <c r="E107" s="81">
        <v>1</v>
      </c>
      <c r="F107" s="81" t="s">
        <v>125</v>
      </c>
      <c r="G107" s="81" t="s">
        <v>534</v>
      </c>
      <c r="H107" s="81">
        <f>'1-Баланс'!G56</f>
        <v>4456</v>
      </c>
    </row>
    <row r="108" spans="1:8" ht="15.75">
      <c r="A108" s="81" t="str">
        <f t="shared" si="9"/>
        <v>ЕЛАНА ФИНАНСОВ ХОЛДИНГ АД</v>
      </c>
      <c r="B108" s="81" t="str">
        <f t="shared" si="10"/>
        <v>175371928</v>
      </c>
      <c r="C108" s="319">
        <f t="shared" si="11"/>
        <v>42735</v>
      </c>
      <c r="D108" s="81" t="s">
        <v>181</v>
      </c>
      <c r="E108" s="81">
        <v>1</v>
      </c>
      <c r="F108" s="81" t="s">
        <v>180</v>
      </c>
      <c r="G108" s="81" t="s">
        <v>534</v>
      </c>
      <c r="H108" s="81">
        <f>'1-Баланс'!G59</f>
        <v>18</v>
      </c>
    </row>
    <row r="109" spans="1:8" ht="15.75">
      <c r="A109" s="81" t="str">
        <f t="shared" si="9"/>
        <v>ЕЛАНА ФИНАНСОВ ХОЛДИНГ АД</v>
      </c>
      <c r="B109" s="81" t="str">
        <f t="shared" si="10"/>
        <v>175371928</v>
      </c>
      <c r="C109" s="319">
        <f t="shared" si="11"/>
        <v>42735</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42735</v>
      </c>
      <c r="D110" s="81" t="s">
        <v>189</v>
      </c>
      <c r="E110" s="81">
        <v>1</v>
      </c>
      <c r="F110" s="81" t="s">
        <v>188</v>
      </c>
      <c r="G110" s="81" t="s">
        <v>534</v>
      </c>
      <c r="H110" s="81">
        <f>'1-Баланс'!G61</f>
        <v>385</v>
      </c>
    </row>
    <row r="111" spans="1:8" ht="15.75">
      <c r="A111" s="81" t="str">
        <f t="shared" si="9"/>
        <v>ЕЛАНА ФИНАНСОВ ХОЛДИНГ АД</v>
      </c>
      <c r="B111" s="81" t="str">
        <f t="shared" si="10"/>
        <v>175371928</v>
      </c>
      <c r="C111" s="319">
        <f t="shared" si="11"/>
        <v>42735</v>
      </c>
      <c r="D111" s="81" t="s">
        <v>193</v>
      </c>
      <c r="E111" s="81">
        <v>1</v>
      </c>
      <c r="F111" s="81" t="s">
        <v>192</v>
      </c>
      <c r="G111" s="81" t="s">
        <v>534</v>
      </c>
      <c r="H111" s="81">
        <f>'1-Баланс'!G62</f>
        <v>85</v>
      </c>
    </row>
    <row r="112" spans="1:8" ht="15.75">
      <c r="A112" s="81" t="str">
        <f t="shared" si="9"/>
        <v>ЕЛАНА ФИНАНСОВ ХОЛДИНГ АД</v>
      </c>
      <c r="B112" s="81" t="str">
        <f t="shared" si="10"/>
        <v>175371928</v>
      </c>
      <c r="C112" s="319">
        <f t="shared" si="11"/>
        <v>42735</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42735</v>
      </c>
      <c r="D113" s="81" t="s">
        <v>200</v>
      </c>
      <c r="E113" s="81">
        <v>1</v>
      </c>
      <c r="F113" s="81" t="s">
        <v>199</v>
      </c>
      <c r="G113" s="81" t="s">
        <v>534</v>
      </c>
      <c r="H113" s="81">
        <f>'1-Баланс'!G64</f>
        <v>23</v>
      </c>
    </row>
    <row r="114" spans="1:8" ht="15.75">
      <c r="A114" s="81" t="str">
        <f t="shared" si="9"/>
        <v>ЕЛАНА ФИНАНСОВ ХОЛДИНГ АД</v>
      </c>
      <c r="B114" s="81" t="str">
        <f t="shared" si="10"/>
        <v>175371928</v>
      </c>
      <c r="C114" s="319">
        <f t="shared" si="11"/>
        <v>42735</v>
      </c>
      <c r="D114" s="81" t="s">
        <v>202</v>
      </c>
      <c r="E114" s="81">
        <v>1</v>
      </c>
      <c r="F114" s="81" t="s">
        <v>201</v>
      </c>
      <c r="G114" s="81" t="s">
        <v>534</v>
      </c>
      <c r="H114" s="81">
        <f>'1-Баланс'!G65</f>
        <v>10</v>
      </c>
    </row>
    <row r="115" spans="1:8" ht="15.75">
      <c r="A115" s="81" t="str">
        <f t="shared" si="9"/>
        <v>ЕЛАНА ФИНАНСОВ ХОЛДИНГ АД</v>
      </c>
      <c r="B115" s="81" t="str">
        <f t="shared" si="10"/>
        <v>175371928</v>
      </c>
      <c r="C115" s="319">
        <f t="shared" si="11"/>
        <v>42735</v>
      </c>
      <c r="D115" s="81" t="s">
        <v>205</v>
      </c>
      <c r="E115" s="81">
        <v>1</v>
      </c>
      <c r="F115" s="81" t="s">
        <v>204</v>
      </c>
      <c r="G115" s="81" t="s">
        <v>534</v>
      </c>
      <c r="H115" s="81">
        <f>'1-Баланс'!G66</f>
        <v>139</v>
      </c>
    </row>
    <row r="116" spans="1:8" ht="15.75">
      <c r="A116" s="81" t="str">
        <f t="shared" si="9"/>
        <v>ЕЛАНА ФИНАНСОВ ХОЛДИНГ АД</v>
      </c>
      <c r="B116" s="81" t="str">
        <f t="shared" si="10"/>
        <v>175371928</v>
      </c>
      <c r="C116" s="319">
        <f t="shared" si="11"/>
        <v>42735</v>
      </c>
      <c r="D116" s="81" t="s">
        <v>209</v>
      </c>
      <c r="E116" s="81">
        <v>1</v>
      </c>
      <c r="F116" s="81" t="s">
        <v>208</v>
      </c>
      <c r="G116" s="81" t="s">
        <v>534</v>
      </c>
      <c r="H116" s="81">
        <f>'1-Баланс'!G67</f>
        <v>30</v>
      </c>
    </row>
    <row r="117" spans="1:8" ht="15.75">
      <c r="A117" s="81" t="str">
        <f t="shared" si="9"/>
        <v>ЕЛАНА ФИНАНСОВ ХОЛДИНГ АД</v>
      </c>
      <c r="B117" s="81" t="str">
        <f t="shared" si="10"/>
        <v>175371928</v>
      </c>
      <c r="C117" s="319">
        <f t="shared" si="11"/>
        <v>42735</v>
      </c>
      <c r="D117" s="81" t="s">
        <v>213</v>
      </c>
      <c r="E117" s="81">
        <v>1</v>
      </c>
      <c r="F117" s="81" t="s">
        <v>212</v>
      </c>
      <c r="G117" s="81" t="s">
        <v>534</v>
      </c>
      <c r="H117" s="81">
        <f>'1-Баланс'!G68</f>
        <v>98</v>
      </c>
    </row>
    <row r="118" spans="1:8" ht="15.75">
      <c r="A118" s="81" t="str">
        <f t="shared" si="9"/>
        <v>ЕЛАНА ФИНАНСОВ ХОЛДИНГ АД</v>
      </c>
      <c r="B118" s="81" t="str">
        <f t="shared" si="10"/>
        <v>175371928</v>
      </c>
      <c r="C118" s="319">
        <f t="shared" si="11"/>
        <v>42735</v>
      </c>
      <c r="D118" s="81" t="s">
        <v>216</v>
      </c>
      <c r="E118" s="81">
        <v>1</v>
      </c>
      <c r="F118" s="81" t="s">
        <v>79</v>
      </c>
      <c r="G118" s="81" t="s">
        <v>534</v>
      </c>
      <c r="H118" s="81">
        <f>'1-Баланс'!G69</f>
        <v>5</v>
      </c>
    </row>
    <row r="119" spans="1:8" ht="15.75">
      <c r="A119" s="81" t="str">
        <f t="shared" si="9"/>
        <v>ЕЛАНА ФИНАНСОВ ХОЛДИНГ АД</v>
      </c>
      <c r="B119" s="81" t="str">
        <f t="shared" si="10"/>
        <v>175371928</v>
      </c>
      <c r="C119" s="319">
        <f t="shared" si="11"/>
        <v>42735</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42735</v>
      </c>
      <c r="D120" s="81" t="s">
        <v>223</v>
      </c>
      <c r="E120" s="81">
        <v>1</v>
      </c>
      <c r="F120" s="81" t="s">
        <v>128</v>
      </c>
      <c r="G120" s="81" t="s">
        <v>534</v>
      </c>
      <c r="H120" s="81">
        <f>'1-Баланс'!G71</f>
        <v>408</v>
      </c>
    </row>
    <row r="121" spans="1:8" ht="15.75">
      <c r="A121" s="81" t="str">
        <f t="shared" si="9"/>
        <v>ЕЛАНА ФИНАНСОВ ХОЛДИНГ АД</v>
      </c>
      <c r="B121" s="81" t="str">
        <f t="shared" si="10"/>
        <v>175371928</v>
      </c>
      <c r="C121" s="319">
        <f t="shared" si="11"/>
        <v>42735</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42735</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42735</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42735</v>
      </c>
      <c r="D124" s="81" t="s">
        <v>241</v>
      </c>
      <c r="E124" s="81">
        <v>1</v>
      </c>
      <c r="F124" s="81" t="s">
        <v>175</v>
      </c>
      <c r="G124" s="81" t="s">
        <v>534</v>
      </c>
      <c r="H124" s="81">
        <f>'1-Баланс'!G79</f>
        <v>408</v>
      </c>
    </row>
    <row r="125" spans="1:8" ht="15.75">
      <c r="A125" s="81" t="str">
        <f t="shared" si="9"/>
        <v>ЕЛАНА ФИНАНСОВ ХОЛДИНГ АД</v>
      </c>
      <c r="B125" s="81" t="str">
        <f t="shared" si="10"/>
        <v>175371928</v>
      </c>
      <c r="C125" s="319">
        <f t="shared" si="11"/>
        <v>42735</v>
      </c>
      <c r="D125" s="81" t="s">
        <v>268</v>
      </c>
      <c r="E125" s="81">
        <v>1</v>
      </c>
      <c r="F125" s="81" t="s">
        <v>267</v>
      </c>
      <c r="G125" s="81" t="s">
        <v>534</v>
      </c>
      <c r="H125" s="81">
        <f>'1-Баланс'!G95</f>
        <v>9812</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42735</v>
      </c>
      <c r="D127" s="81" t="s">
        <v>276</v>
      </c>
      <c r="E127" s="81">
        <v>1</v>
      </c>
      <c r="F127" s="81" t="s">
        <v>275</v>
      </c>
      <c r="G127" s="81" t="s">
        <v>532</v>
      </c>
      <c r="H127" s="262">
        <f>'2-Отчет за доходите'!C12</f>
        <v>63</v>
      </c>
    </row>
    <row r="128" spans="1:8" ht="15.75">
      <c r="A128" s="81" t="str">
        <f t="shared" si="12"/>
        <v>ЕЛАНА ФИНАНСОВ ХОЛДИНГ АД</v>
      </c>
      <c r="B128" s="81" t="str">
        <f t="shared" si="13"/>
        <v>175371928</v>
      </c>
      <c r="C128" s="319">
        <f t="shared" si="14"/>
        <v>42735</v>
      </c>
      <c r="D128" s="81" t="s">
        <v>280</v>
      </c>
      <c r="E128" s="81">
        <v>1</v>
      </c>
      <c r="F128" s="81" t="s">
        <v>279</v>
      </c>
      <c r="G128" s="81" t="s">
        <v>532</v>
      </c>
      <c r="H128" s="262">
        <f>'2-Отчет за доходите'!C13</f>
        <v>737</v>
      </c>
    </row>
    <row r="129" spans="1:8" ht="15.75">
      <c r="A129" s="81" t="str">
        <f t="shared" si="12"/>
        <v>ЕЛАНА ФИНАНСОВ ХОЛДИНГ АД</v>
      </c>
      <c r="B129" s="81" t="str">
        <f t="shared" si="13"/>
        <v>175371928</v>
      </c>
      <c r="C129" s="319">
        <f t="shared" si="14"/>
        <v>42735</v>
      </c>
      <c r="D129" s="81" t="s">
        <v>284</v>
      </c>
      <c r="E129" s="81">
        <v>1</v>
      </c>
      <c r="F129" s="81" t="s">
        <v>283</v>
      </c>
      <c r="G129" s="81" t="s">
        <v>532</v>
      </c>
      <c r="H129" s="262">
        <f>'2-Отчет за доходите'!C14</f>
        <v>31</v>
      </c>
    </row>
    <row r="130" spans="1:8" ht="15.75">
      <c r="A130" s="81" t="str">
        <f t="shared" si="12"/>
        <v>ЕЛАНА ФИНАНСОВ ХОЛДИНГ АД</v>
      </c>
      <c r="B130" s="81" t="str">
        <f t="shared" si="13"/>
        <v>175371928</v>
      </c>
      <c r="C130" s="319">
        <f t="shared" si="14"/>
        <v>42735</v>
      </c>
      <c r="D130" s="81" t="s">
        <v>288</v>
      </c>
      <c r="E130" s="81">
        <v>1</v>
      </c>
      <c r="F130" s="81" t="s">
        <v>287</v>
      </c>
      <c r="G130" s="81" t="s">
        <v>532</v>
      </c>
      <c r="H130" s="262">
        <f>'2-Отчет за доходите'!C15</f>
        <v>1256</v>
      </c>
    </row>
    <row r="131" spans="1:8" ht="15.75">
      <c r="A131" s="81" t="str">
        <f t="shared" si="12"/>
        <v>ЕЛАНА ФИНАНСОВ ХОЛДИНГ АД</v>
      </c>
      <c r="B131" s="81" t="str">
        <f t="shared" si="13"/>
        <v>175371928</v>
      </c>
      <c r="C131" s="319">
        <f t="shared" si="14"/>
        <v>42735</v>
      </c>
      <c r="D131" s="81" t="s">
        <v>291</v>
      </c>
      <c r="E131" s="81">
        <v>1</v>
      </c>
      <c r="F131" s="81" t="s">
        <v>290</v>
      </c>
      <c r="G131" s="81" t="s">
        <v>532</v>
      </c>
      <c r="H131" s="262">
        <f>'2-Отчет за доходите'!C16</f>
        <v>152</v>
      </c>
    </row>
    <row r="132" spans="1:8" ht="15.75">
      <c r="A132" s="81" t="str">
        <f t="shared" si="12"/>
        <v>ЕЛАНА ФИНАНСОВ ХОЛДИНГ АД</v>
      </c>
      <c r="B132" s="81" t="str">
        <f t="shared" si="13"/>
        <v>175371928</v>
      </c>
      <c r="C132" s="319">
        <f t="shared" si="14"/>
        <v>42735</v>
      </c>
      <c r="D132" s="81" t="s">
        <v>294</v>
      </c>
      <c r="E132" s="81">
        <v>1</v>
      </c>
      <c r="F132" s="81" t="s">
        <v>293</v>
      </c>
      <c r="G132" s="81" t="s">
        <v>532</v>
      </c>
      <c r="H132" s="262">
        <f>'2-Отчет за доходите'!C17</f>
        <v>4</v>
      </c>
    </row>
    <row r="133" spans="1:8" ht="15.75">
      <c r="A133" s="81" t="str">
        <f t="shared" si="12"/>
        <v>ЕЛАНА ФИНАНСОВ ХОЛДИНГ АД</v>
      </c>
      <c r="B133" s="81" t="str">
        <f t="shared" si="13"/>
        <v>175371928</v>
      </c>
      <c r="C133" s="319">
        <f t="shared" si="14"/>
        <v>42735</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42735</v>
      </c>
      <c r="D134" s="81" t="s">
        <v>300</v>
      </c>
      <c r="E134" s="81">
        <v>1</v>
      </c>
      <c r="F134" s="81" t="s">
        <v>299</v>
      </c>
      <c r="G134" s="81" t="s">
        <v>532</v>
      </c>
      <c r="H134" s="262">
        <f>'2-Отчет за доходите'!C19</f>
        <v>68</v>
      </c>
    </row>
    <row r="135" spans="1:8" ht="15.75">
      <c r="A135" s="81" t="str">
        <f t="shared" si="12"/>
        <v>ЕЛАНА ФИНАНСОВ ХОЛДИНГ АД</v>
      </c>
      <c r="B135" s="81" t="str">
        <f t="shared" si="13"/>
        <v>175371928</v>
      </c>
      <c r="C135" s="319">
        <f t="shared" si="14"/>
        <v>42735</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42735</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42735</v>
      </c>
      <c r="D137" s="81" t="s">
        <v>308</v>
      </c>
      <c r="E137" s="81">
        <v>1</v>
      </c>
      <c r="F137" s="81" t="s">
        <v>273</v>
      </c>
      <c r="G137" s="81" t="s">
        <v>532</v>
      </c>
      <c r="H137" s="262">
        <f>'2-Отчет за доходите'!C22</f>
        <v>2311</v>
      </c>
    </row>
    <row r="138" spans="1:8" ht="15.75">
      <c r="A138" s="81" t="str">
        <f t="shared" si="12"/>
        <v>ЕЛАНА ФИНАНСОВ ХОЛДИНГ АД</v>
      </c>
      <c r="B138" s="81" t="str">
        <f t="shared" si="13"/>
        <v>175371928</v>
      </c>
      <c r="C138" s="319">
        <f t="shared" si="14"/>
        <v>42735</v>
      </c>
      <c r="D138" s="81" t="s">
        <v>317</v>
      </c>
      <c r="E138" s="81">
        <v>1</v>
      </c>
      <c r="F138" s="81" t="s">
        <v>316</v>
      </c>
      <c r="G138" s="81" t="s">
        <v>532</v>
      </c>
      <c r="H138" s="262">
        <f>'2-Отчет за доходите'!C25</f>
        <v>321</v>
      </c>
    </row>
    <row r="139" spans="1:8" ht="15.75">
      <c r="A139" s="81" t="str">
        <f t="shared" si="12"/>
        <v>ЕЛАНА ФИНАНСОВ ХОЛДИНГ АД</v>
      </c>
      <c r="B139" s="81" t="str">
        <f t="shared" si="13"/>
        <v>175371928</v>
      </c>
      <c r="C139" s="319">
        <f t="shared" si="14"/>
        <v>42735</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42735</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42735</v>
      </c>
      <c r="D141" s="81" t="s">
        <v>327</v>
      </c>
      <c r="E141" s="81">
        <v>1</v>
      </c>
      <c r="F141" s="81" t="s">
        <v>79</v>
      </c>
      <c r="G141" s="81" t="s">
        <v>532</v>
      </c>
      <c r="H141" s="262">
        <f>'2-Отчет за доходите'!C28</f>
        <v>41</v>
      </c>
    </row>
    <row r="142" spans="1:8" ht="15.75">
      <c r="A142" s="81" t="str">
        <f t="shared" si="12"/>
        <v>ЕЛАНА ФИНАНСОВ ХОЛДИНГ АД</v>
      </c>
      <c r="B142" s="81" t="str">
        <f t="shared" si="13"/>
        <v>175371928</v>
      </c>
      <c r="C142" s="319">
        <f t="shared" si="14"/>
        <v>42735</v>
      </c>
      <c r="D142" s="81" t="s">
        <v>328</v>
      </c>
      <c r="E142" s="81">
        <v>1</v>
      </c>
      <c r="F142" s="81" t="s">
        <v>313</v>
      </c>
      <c r="G142" s="81" t="s">
        <v>532</v>
      </c>
      <c r="H142" s="262">
        <f>'2-Отчет за доходите'!C29</f>
        <v>362</v>
      </c>
    </row>
    <row r="143" spans="1:8" ht="15.75">
      <c r="A143" s="81" t="str">
        <f t="shared" si="12"/>
        <v>ЕЛАНА ФИНАНСОВ ХОЛДИНГ АД</v>
      </c>
      <c r="B143" s="81" t="str">
        <f t="shared" si="13"/>
        <v>175371928</v>
      </c>
      <c r="C143" s="319">
        <f t="shared" si="14"/>
        <v>42735</v>
      </c>
      <c r="D143" s="81" t="s">
        <v>330</v>
      </c>
      <c r="E143" s="81">
        <v>1</v>
      </c>
      <c r="F143" s="81" t="s">
        <v>329</v>
      </c>
      <c r="G143" s="81" t="s">
        <v>532</v>
      </c>
      <c r="H143" s="262">
        <f>'2-Отчет за доходите'!C31</f>
        <v>2673</v>
      </c>
    </row>
    <row r="144" spans="1:8" ht="15.75">
      <c r="A144" s="81" t="str">
        <f t="shared" si="12"/>
        <v>ЕЛАНА ФИНАНСОВ ХОЛДИНГ АД</v>
      </c>
      <c r="B144" s="81" t="str">
        <f t="shared" si="13"/>
        <v>175371928</v>
      </c>
      <c r="C144" s="319">
        <f t="shared" si="14"/>
        <v>42735</v>
      </c>
      <c r="D144" s="81" t="s">
        <v>333</v>
      </c>
      <c r="E144" s="81">
        <v>1</v>
      </c>
      <c r="F144" s="81" t="s">
        <v>332</v>
      </c>
      <c r="G144" s="81" t="s">
        <v>532</v>
      </c>
      <c r="H144" s="262">
        <f>'2-Отчет за доходите'!C33</f>
        <v>60</v>
      </c>
    </row>
    <row r="145" spans="1:8" ht="15.75">
      <c r="A145" s="81" t="str">
        <f t="shared" si="12"/>
        <v>ЕЛАНА ФИНАНСОВ ХОЛДИНГ АД</v>
      </c>
      <c r="B145" s="81" t="str">
        <f t="shared" si="13"/>
        <v>175371928</v>
      </c>
      <c r="C145" s="319">
        <f t="shared" si="14"/>
        <v>42735</v>
      </c>
      <c r="D145" s="81" t="s">
        <v>337</v>
      </c>
      <c r="E145" s="81">
        <v>1</v>
      </c>
      <c r="F145" s="81" t="s">
        <v>336</v>
      </c>
      <c r="G145" s="81" t="s">
        <v>532</v>
      </c>
      <c r="H145" s="262">
        <f>'2-Отчет за доходите'!C34</f>
        <v>81</v>
      </c>
    </row>
    <row r="146" spans="1:8" ht="15.75">
      <c r="A146" s="81" t="str">
        <f t="shared" si="12"/>
        <v>ЕЛАНА ФИНАНСОВ ХОЛДИНГ АД</v>
      </c>
      <c r="B146" s="81" t="str">
        <f t="shared" si="13"/>
        <v>175371928</v>
      </c>
      <c r="C146" s="319">
        <f t="shared" si="14"/>
        <v>42735</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42735</v>
      </c>
      <c r="D147" s="81" t="s">
        <v>345</v>
      </c>
      <c r="E147" s="81">
        <v>1</v>
      </c>
      <c r="F147" s="81" t="s">
        <v>344</v>
      </c>
      <c r="G147" s="81" t="s">
        <v>532</v>
      </c>
      <c r="H147" s="262">
        <f>'2-Отчет за доходите'!C36</f>
        <v>2592</v>
      </c>
    </row>
    <row r="148" spans="1:8" ht="15.75">
      <c r="A148" s="81" t="str">
        <f t="shared" si="12"/>
        <v>ЕЛАНА ФИНАНСОВ ХОЛДИНГ АД</v>
      </c>
      <c r="B148" s="81" t="str">
        <f t="shared" si="13"/>
        <v>175371928</v>
      </c>
      <c r="C148" s="319">
        <f t="shared" si="14"/>
        <v>42735</v>
      </c>
      <c r="D148" s="81" t="s">
        <v>349</v>
      </c>
      <c r="E148" s="81">
        <v>1</v>
      </c>
      <c r="F148" s="81" t="s">
        <v>348</v>
      </c>
      <c r="G148" s="81" t="s">
        <v>532</v>
      </c>
      <c r="H148" s="262">
        <f>'2-Отчет за доходите'!C37</f>
        <v>141</v>
      </c>
    </row>
    <row r="149" spans="1:8" ht="15.75">
      <c r="A149" s="81" t="str">
        <f t="shared" si="12"/>
        <v>ЕЛАНА ФИНАНСОВ ХОЛДИНГ АД</v>
      </c>
      <c r="B149" s="81" t="str">
        <f t="shared" si="13"/>
        <v>175371928</v>
      </c>
      <c r="C149" s="319">
        <f t="shared" si="14"/>
        <v>42735</v>
      </c>
      <c r="D149" s="81" t="s">
        <v>353</v>
      </c>
      <c r="E149" s="81">
        <v>1</v>
      </c>
      <c r="F149" s="81" t="s">
        <v>352</v>
      </c>
      <c r="G149" s="81" t="s">
        <v>532</v>
      </c>
      <c r="H149" s="262">
        <f>'2-Отчет за доходите'!C38</f>
        <v>37</v>
      </c>
    </row>
    <row r="150" spans="1:8" ht="15.75">
      <c r="A150" s="81" t="str">
        <f t="shared" si="12"/>
        <v>ЕЛАНА ФИНАНСОВ ХОЛДИНГ АД</v>
      </c>
      <c r="B150" s="81" t="str">
        <f t="shared" si="13"/>
        <v>175371928</v>
      </c>
      <c r="C150" s="319">
        <f t="shared" si="14"/>
        <v>42735</v>
      </c>
      <c r="D150" s="81" t="s">
        <v>355</v>
      </c>
      <c r="E150" s="81">
        <v>1</v>
      </c>
      <c r="F150" s="81" t="s">
        <v>354</v>
      </c>
      <c r="G150" s="81" t="s">
        <v>532</v>
      </c>
      <c r="H150" s="262">
        <f>'2-Отчет за доходите'!C39</f>
        <v>37</v>
      </c>
    </row>
    <row r="151" spans="1:8" ht="15.75">
      <c r="A151" s="81" t="str">
        <f t="shared" si="12"/>
        <v>ЕЛАНА ФИНАНСОВ ХОЛДИНГ АД</v>
      </c>
      <c r="B151" s="81" t="str">
        <f t="shared" si="13"/>
        <v>175371928</v>
      </c>
      <c r="C151" s="319">
        <f t="shared" si="14"/>
        <v>42735</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42735</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42735</v>
      </c>
      <c r="D153" s="81" t="s">
        <v>361</v>
      </c>
      <c r="E153" s="81">
        <v>1</v>
      </c>
      <c r="F153" s="81" t="s">
        <v>360</v>
      </c>
      <c r="G153" s="81" t="s">
        <v>532</v>
      </c>
      <c r="H153" s="262">
        <f>'2-Отчет за доходите'!C42</f>
        <v>104</v>
      </c>
    </row>
    <row r="154" spans="1:8" ht="15.75">
      <c r="A154" s="81" t="str">
        <f t="shared" si="12"/>
        <v>ЕЛАНА ФИНАНСОВ ХОЛДИНГ АД</v>
      </c>
      <c r="B154" s="81" t="str">
        <f t="shared" si="13"/>
        <v>175371928</v>
      </c>
      <c r="C154" s="319">
        <f t="shared" si="14"/>
        <v>42735</v>
      </c>
      <c r="D154" s="81" t="s">
        <v>365</v>
      </c>
      <c r="E154" s="81">
        <v>1</v>
      </c>
      <c r="F154" s="81" t="s">
        <v>364</v>
      </c>
      <c r="G154" s="81" t="s">
        <v>532</v>
      </c>
      <c r="H154" s="262">
        <f>'2-Отчет за доходите'!C43</f>
        <v>72</v>
      </c>
    </row>
    <row r="155" spans="1:8" ht="15.75">
      <c r="A155" s="81" t="str">
        <f t="shared" si="12"/>
        <v>ЕЛАНА ФИНАНСОВ ХОЛДИНГ АД</v>
      </c>
      <c r="B155" s="81" t="str">
        <f t="shared" si="13"/>
        <v>175371928</v>
      </c>
      <c r="C155" s="319">
        <f t="shared" si="14"/>
        <v>42735</v>
      </c>
      <c r="D155" s="81" t="s">
        <v>368</v>
      </c>
      <c r="E155" s="81">
        <v>1</v>
      </c>
      <c r="F155" s="81" t="s">
        <v>367</v>
      </c>
      <c r="G155" s="81" t="s">
        <v>532</v>
      </c>
      <c r="H155" s="262">
        <f>'2-Отчет за доходите'!C44</f>
        <v>32</v>
      </c>
    </row>
    <row r="156" spans="1:8" ht="15.75">
      <c r="A156" s="81" t="str">
        <f t="shared" si="12"/>
        <v>ЕЛАНА ФИНАНСОВ ХОЛДИНГ АД</v>
      </c>
      <c r="B156" s="81" t="str">
        <f t="shared" si="13"/>
        <v>175371928</v>
      </c>
      <c r="C156" s="319">
        <f t="shared" si="14"/>
        <v>42735</v>
      </c>
      <c r="D156" s="81" t="s">
        <v>372</v>
      </c>
      <c r="E156" s="81">
        <v>1</v>
      </c>
      <c r="F156" s="81" t="s">
        <v>371</v>
      </c>
      <c r="G156" s="81" t="s">
        <v>532</v>
      </c>
      <c r="H156" s="262">
        <f>'2-Отчет за доходите'!C45</f>
        <v>2733</v>
      </c>
    </row>
    <row r="157" spans="1:8" ht="15.75">
      <c r="A157" s="81" t="str">
        <f t="shared" si="12"/>
        <v>ЕЛАНА ФИНАНСОВ ХОЛДИНГ АД</v>
      </c>
      <c r="B157" s="81" t="str">
        <f t="shared" si="13"/>
        <v>175371928</v>
      </c>
      <c r="C157" s="319">
        <f t="shared" si="14"/>
        <v>42735</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42735</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42735</v>
      </c>
      <c r="D159" s="81" t="s">
        <v>286</v>
      </c>
      <c r="E159" s="81">
        <v>1</v>
      </c>
      <c r="F159" s="81" t="s">
        <v>285</v>
      </c>
      <c r="G159" s="81" t="s">
        <v>533</v>
      </c>
      <c r="H159" s="81">
        <f>'2-Отчет за доходите'!G14</f>
        <v>2541</v>
      </c>
    </row>
    <row r="160" spans="1:8" ht="15.75">
      <c r="A160" s="81" t="str">
        <f t="shared" si="15"/>
        <v>ЕЛАНА ФИНАНСОВ ХОЛДИНГ АД</v>
      </c>
      <c r="B160" s="81" t="str">
        <f t="shared" si="16"/>
        <v>175371928</v>
      </c>
      <c r="C160" s="319">
        <f t="shared" si="17"/>
        <v>42735</v>
      </c>
      <c r="D160" s="81" t="s">
        <v>289</v>
      </c>
      <c r="E160" s="81">
        <v>1</v>
      </c>
      <c r="F160" s="81" t="s">
        <v>79</v>
      </c>
      <c r="G160" s="81" t="s">
        <v>533</v>
      </c>
      <c r="H160" s="81">
        <f>'2-Отчет за доходите'!G15</f>
        <v>1</v>
      </c>
    </row>
    <row r="161" spans="1:8" ht="15.75">
      <c r="A161" s="81" t="str">
        <f t="shared" si="15"/>
        <v>ЕЛАНА ФИНАНСОВ ХОЛДИНГ АД</v>
      </c>
      <c r="B161" s="81" t="str">
        <f t="shared" si="16"/>
        <v>175371928</v>
      </c>
      <c r="C161" s="319">
        <f t="shared" si="17"/>
        <v>42735</v>
      </c>
      <c r="D161" s="81" t="s">
        <v>292</v>
      </c>
      <c r="E161" s="81">
        <v>1</v>
      </c>
      <c r="F161" s="81" t="s">
        <v>274</v>
      </c>
      <c r="G161" s="81" t="s">
        <v>533</v>
      </c>
      <c r="H161" s="81">
        <f>'2-Отчет за доходите'!G16</f>
        <v>2542</v>
      </c>
    </row>
    <row r="162" spans="1:8" ht="15.75">
      <c r="A162" s="81" t="str">
        <f t="shared" si="15"/>
        <v>ЕЛАНА ФИНАНСОВ ХОЛДИНГ АД</v>
      </c>
      <c r="B162" s="81" t="str">
        <f t="shared" si="16"/>
        <v>175371928</v>
      </c>
      <c r="C162" s="319">
        <f t="shared" si="17"/>
        <v>42735</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42735</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42735</v>
      </c>
      <c r="D164" s="81" t="s">
        <v>310</v>
      </c>
      <c r="E164" s="81">
        <v>1</v>
      </c>
      <c r="F164" s="81" t="s">
        <v>309</v>
      </c>
      <c r="G164" s="81" t="s">
        <v>533</v>
      </c>
      <c r="H164" s="81">
        <f>'2-Отчет за доходите'!G22</f>
        <v>191</v>
      </c>
    </row>
    <row r="165" spans="1:8" ht="15.75">
      <c r="A165" s="81" t="str">
        <f t="shared" si="15"/>
        <v>ЕЛАНА ФИНАНСОВ ХОЛДИНГ АД</v>
      </c>
      <c r="B165" s="81" t="str">
        <f t="shared" si="16"/>
        <v>175371928</v>
      </c>
      <c r="C165" s="319">
        <f t="shared" si="17"/>
        <v>42735</v>
      </c>
      <c r="D165" s="81" t="s">
        <v>312</v>
      </c>
      <c r="E165" s="81">
        <v>1</v>
      </c>
      <c r="F165" s="81" t="s">
        <v>311</v>
      </c>
      <c r="G165" s="81" t="s">
        <v>533</v>
      </c>
      <c r="H165" s="81">
        <f>'2-Отчет за доходите'!G23</f>
        <v>0</v>
      </c>
    </row>
    <row r="166" spans="1:8" ht="15.75">
      <c r="A166" s="81" t="str">
        <f t="shared" si="15"/>
        <v>ЕЛАНА ФИНАНСОВ ХОЛДИНГ АД</v>
      </c>
      <c r="B166" s="81" t="str">
        <f t="shared" si="16"/>
        <v>175371928</v>
      </c>
      <c r="C166" s="319">
        <f t="shared" si="17"/>
        <v>42735</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42735</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42735</v>
      </c>
      <c r="D168" s="81" t="s">
        <v>323</v>
      </c>
      <c r="E168" s="81">
        <v>1</v>
      </c>
      <c r="F168" s="81" t="s">
        <v>322</v>
      </c>
      <c r="G168" s="81" t="s">
        <v>533</v>
      </c>
      <c r="H168" s="81">
        <f>'2-Отчет за доходите'!G26</f>
        <v>0</v>
      </c>
    </row>
    <row r="169" spans="1:8" ht="15.75">
      <c r="A169" s="81" t="str">
        <f t="shared" si="15"/>
        <v>ЕЛАНА ФИНАНСОВ ХОЛДИНГ АД</v>
      </c>
      <c r="B169" s="81" t="str">
        <f t="shared" si="16"/>
        <v>175371928</v>
      </c>
      <c r="C169" s="319">
        <f t="shared" si="17"/>
        <v>42735</v>
      </c>
      <c r="D169" s="81" t="s">
        <v>326</v>
      </c>
      <c r="E169" s="81">
        <v>1</v>
      </c>
      <c r="F169" s="81" t="s">
        <v>307</v>
      </c>
      <c r="G169" s="81" t="s">
        <v>533</v>
      </c>
      <c r="H169" s="81">
        <f>'2-Отчет за доходите'!G27</f>
        <v>191</v>
      </c>
    </row>
    <row r="170" spans="1:8" ht="15.75">
      <c r="A170" s="81" t="str">
        <f t="shared" si="15"/>
        <v>ЕЛАНА ФИНАНСОВ ХОЛДИНГ АД</v>
      </c>
      <c r="B170" s="81" t="str">
        <f t="shared" si="16"/>
        <v>175371928</v>
      </c>
      <c r="C170" s="319">
        <f t="shared" si="17"/>
        <v>42735</v>
      </c>
      <c r="D170" s="81" t="s">
        <v>331</v>
      </c>
      <c r="E170" s="81">
        <v>1</v>
      </c>
      <c r="F170" s="81" t="s">
        <v>521</v>
      </c>
      <c r="G170" s="81" t="s">
        <v>533</v>
      </c>
      <c r="H170" s="81">
        <f>'2-Отчет за доходите'!G31</f>
        <v>2733</v>
      </c>
    </row>
    <row r="171" spans="1:8" ht="15.75">
      <c r="A171" s="81" t="str">
        <f t="shared" si="15"/>
        <v>ЕЛАНА ФИНАНСОВ ХОЛДИНГ АД</v>
      </c>
      <c r="B171" s="81" t="str">
        <f t="shared" si="16"/>
        <v>175371928</v>
      </c>
      <c r="C171" s="319">
        <f t="shared" si="17"/>
        <v>42735</v>
      </c>
      <c r="D171" s="81" t="s">
        <v>335</v>
      </c>
      <c r="E171" s="81">
        <v>1</v>
      </c>
      <c r="F171" s="81" t="s">
        <v>334</v>
      </c>
      <c r="G171" s="81" t="s">
        <v>533</v>
      </c>
      <c r="H171" s="81">
        <f>'2-Отчет за доходите'!G33</f>
        <v>0</v>
      </c>
    </row>
    <row r="172" spans="1:8" ht="15.75">
      <c r="A172" s="81" t="str">
        <f t="shared" si="15"/>
        <v>ЕЛАНА ФИНАНСОВ ХОЛДИНГ АД</v>
      </c>
      <c r="B172" s="81" t="str">
        <f t="shared" si="16"/>
        <v>175371928</v>
      </c>
      <c r="C172" s="319">
        <f t="shared" si="17"/>
        <v>42735</v>
      </c>
      <c r="D172" s="81" t="s">
        <v>339</v>
      </c>
      <c r="E172" s="81">
        <v>1</v>
      </c>
      <c r="F172" s="81" t="s">
        <v>338</v>
      </c>
      <c r="G172" s="81" t="s">
        <v>533</v>
      </c>
      <c r="H172" s="81">
        <f>'2-Отчет за доходите'!G34</f>
        <v>0</v>
      </c>
    </row>
    <row r="173" spans="1:8" ht="15.75">
      <c r="A173" s="81" t="str">
        <f t="shared" si="15"/>
        <v>ЕЛАНА ФИНАНСОВ ХОЛДИНГ АД</v>
      </c>
      <c r="B173" s="81" t="str">
        <f t="shared" si="16"/>
        <v>175371928</v>
      </c>
      <c r="C173" s="319">
        <f t="shared" si="17"/>
        <v>42735</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42735</v>
      </c>
      <c r="D174" s="81" t="s">
        <v>347</v>
      </c>
      <c r="E174" s="81">
        <v>1</v>
      </c>
      <c r="F174" s="81" t="s">
        <v>346</v>
      </c>
      <c r="G174" s="81" t="s">
        <v>533</v>
      </c>
      <c r="H174" s="81">
        <f>'2-Отчет за доходите'!G36</f>
        <v>2733</v>
      </c>
    </row>
    <row r="175" spans="1:8" ht="15.75">
      <c r="A175" s="81" t="str">
        <f t="shared" si="15"/>
        <v>ЕЛАНА ФИНАНСОВ ХОЛДИНГ АД</v>
      </c>
      <c r="B175" s="81" t="str">
        <f t="shared" si="16"/>
        <v>175371928</v>
      </c>
      <c r="C175" s="319">
        <f t="shared" si="17"/>
        <v>42735</v>
      </c>
      <c r="D175" s="81" t="s">
        <v>351</v>
      </c>
      <c r="E175" s="81">
        <v>1</v>
      </c>
      <c r="F175" s="81" t="s">
        <v>350</v>
      </c>
      <c r="G175" s="81" t="s">
        <v>533</v>
      </c>
      <c r="H175" s="81">
        <f>'2-Отчет за доходите'!G37</f>
        <v>0</v>
      </c>
    </row>
    <row r="176" spans="1:8" ht="15.75">
      <c r="A176" s="81" t="str">
        <f t="shared" si="15"/>
        <v>ЕЛАНА ФИНАНСОВ ХОЛДИНГ АД</v>
      </c>
      <c r="B176" s="81" t="str">
        <f t="shared" si="16"/>
        <v>175371928</v>
      </c>
      <c r="C176" s="319">
        <f t="shared" si="17"/>
        <v>42735</v>
      </c>
      <c r="D176" s="81" t="s">
        <v>363</v>
      </c>
      <c r="E176" s="81">
        <v>1</v>
      </c>
      <c r="F176" s="81" t="s">
        <v>362</v>
      </c>
      <c r="G176" s="81" t="s">
        <v>533</v>
      </c>
      <c r="H176" s="81">
        <f>'2-Отчет за доходите'!G42</f>
        <v>0</v>
      </c>
    </row>
    <row r="177" spans="1:8" ht="15.75">
      <c r="A177" s="81" t="str">
        <f t="shared" si="15"/>
        <v>ЕЛАНА ФИНАНСОВ ХОЛДИНГ АД</v>
      </c>
      <c r="B177" s="81" t="str">
        <f t="shared" si="16"/>
        <v>175371928</v>
      </c>
      <c r="C177" s="319">
        <f t="shared" si="17"/>
        <v>42735</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42735</v>
      </c>
      <c r="D178" s="81" t="s">
        <v>370</v>
      </c>
      <c r="E178" s="81">
        <v>1</v>
      </c>
      <c r="F178" s="81" t="s">
        <v>369</v>
      </c>
      <c r="G178" s="81" t="s">
        <v>533</v>
      </c>
      <c r="H178" s="81">
        <f>'2-Отчет за доходите'!G44</f>
        <v>0</v>
      </c>
    </row>
    <row r="179" spans="1:8" ht="15.75">
      <c r="A179" s="81" t="str">
        <f t="shared" si="15"/>
        <v>ЕЛАНА ФИНАНСОВ ХОЛДИНГ АД</v>
      </c>
      <c r="B179" s="81" t="str">
        <f t="shared" si="16"/>
        <v>175371928</v>
      </c>
      <c r="C179" s="319">
        <f t="shared" si="17"/>
        <v>42735</v>
      </c>
      <c r="D179" s="81" t="s">
        <v>374</v>
      </c>
      <c r="E179" s="81">
        <v>1</v>
      </c>
      <c r="F179" s="81" t="s">
        <v>373</v>
      </c>
      <c r="G179" s="81" t="s">
        <v>533</v>
      </c>
      <c r="H179" s="81">
        <f>'2-Отчет за доходите'!G45</f>
        <v>2733</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42735</v>
      </c>
      <c r="D181" s="81" t="s">
        <v>379</v>
      </c>
      <c r="E181" s="81">
        <v>1</v>
      </c>
      <c r="F181" s="81" t="s">
        <v>378</v>
      </c>
      <c r="G181" s="81" t="s">
        <v>536</v>
      </c>
      <c r="H181" s="262">
        <f>'3-Отчет за паричния поток'!C11</f>
        <v>2971</v>
      </c>
    </row>
    <row r="182" spans="1:8" ht="15.75">
      <c r="A182" s="81" t="str">
        <f t="shared" si="18"/>
        <v>ЕЛАНА ФИНАНСОВ ХОЛДИНГ АД</v>
      </c>
      <c r="B182" s="81" t="str">
        <f t="shared" si="19"/>
        <v>175371928</v>
      </c>
      <c r="C182" s="319">
        <f t="shared" si="20"/>
        <v>42735</v>
      </c>
      <c r="D182" s="81" t="s">
        <v>381</v>
      </c>
      <c r="E182" s="81">
        <v>1</v>
      </c>
      <c r="F182" s="81" t="s">
        <v>380</v>
      </c>
      <c r="G182" s="81" t="s">
        <v>536</v>
      </c>
      <c r="H182" s="262">
        <f>'3-Отчет за паричния поток'!C12</f>
        <v>-1060</v>
      </c>
    </row>
    <row r="183" spans="1:8" ht="15.75">
      <c r="A183" s="81" t="str">
        <f t="shared" si="18"/>
        <v>ЕЛАНА ФИНАНСОВ ХОЛДИНГ АД</v>
      </c>
      <c r="B183" s="81" t="str">
        <f t="shared" si="19"/>
        <v>175371928</v>
      </c>
      <c r="C183" s="319">
        <f t="shared" si="20"/>
        <v>42735</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42735</v>
      </c>
      <c r="D184" s="81" t="s">
        <v>385</v>
      </c>
      <c r="E184" s="81">
        <v>1</v>
      </c>
      <c r="F184" s="81" t="s">
        <v>384</v>
      </c>
      <c r="G184" s="81" t="s">
        <v>536</v>
      </c>
      <c r="H184" s="262">
        <f>'3-Отчет за паричния поток'!C14</f>
        <v>-1348</v>
      </c>
    </row>
    <row r="185" spans="1:8" ht="15.75">
      <c r="A185" s="81" t="str">
        <f t="shared" si="18"/>
        <v>ЕЛАНА ФИНАНСОВ ХОЛДИНГ АД</v>
      </c>
      <c r="B185" s="81" t="str">
        <f t="shared" si="19"/>
        <v>175371928</v>
      </c>
      <c r="C185" s="319">
        <f t="shared" si="20"/>
        <v>42735</v>
      </c>
      <c r="D185" s="81" t="s">
        <v>387</v>
      </c>
      <c r="E185" s="81">
        <v>1</v>
      </c>
      <c r="F185" s="81" t="s">
        <v>386</v>
      </c>
      <c r="G185" s="81" t="s">
        <v>536</v>
      </c>
      <c r="H185" s="262">
        <f>'3-Отчет за паричния поток'!C15</f>
        <v>-297</v>
      </c>
    </row>
    <row r="186" spans="1:8" ht="15.75">
      <c r="A186" s="81" t="str">
        <f t="shared" si="18"/>
        <v>ЕЛАНА ФИНАНСОВ ХОЛДИНГ АД</v>
      </c>
      <c r="B186" s="81" t="str">
        <f t="shared" si="19"/>
        <v>175371928</v>
      </c>
      <c r="C186" s="319">
        <f t="shared" si="20"/>
        <v>42735</v>
      </c>
      <c r="D186" s="81" t="s">
        <v>389</v>
      </c>
      <c r="E186" s="81">
        <v>1</v>
      </c>
      <c r="F186" s="81" t="s">
        <v>388</v>
      </c>
      <c r="G186" s="81" t="s">
        <v>536</v>
      </c>
      <c r="H186" s="262">
        <f>'3-Отчет за паричния поток'!C16</f>
        <v>-37</v>
      </c>
    </row>
    <row r="187" spans="1:8" ht="15.75">
      <c r="A187" s="81" t="str">
        <f t="shared" si="18"/>
        <v>ЕЛАНА ФИНАНСОВ ХОЛДИНГ АД</v>
      </c>
      <c r="B187" s="81" t="str">
        <f t="shared" si="19"/>
        <v>175371928</v>
      </c>
      <c r="C187" s="319">
        <f t="shared" si="20"/>
        <v>42735</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42735</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42735</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42735</v>
      </c>
      <c r="D190" s="81" t="s">
        <v>397</v>
      </c>
      <c r="E190" s="81">
        <v>1</v>
      </c>
      <c r="F190" s="81" t="s">
        <v>396</v>
      </c>
      <c r="G190" s="81" t="s">
        <v>536</v>
      </c>
      <c r="H190" s="262">
        <f>'3-Отчет за паричния поток'!C20</f>
        <v>-35</v>
      </c>
    </row>
    <row r="191" spans="1:8" ht="15.75">
      <c r="A191" s="81" t="str">
        <f t="shared" si="18"/>
        <v>ЕЛАНА ФИНАНСОВ ХОЛДИНГ АД</v>
      </c>
      <c r="B191" s="81" t="str">
        <f t="shared" si="19"/>
        <v>175371928</v>
      </c>
      <c r="C191" s="319">
        <f t="shared" si="20"/>
        <v>42735</v>
      </c>
      <c r="D191" s="81" t="s">
        <v>399</v>
      </c>
      <c r="E191" s="81">
        <v>1</v>
      </c>
      <c r="F191" s="81" t="s">
        <v>398</v>
      </c>
      <c r="G191" s="81" t="s">
        <v>536</v>
      </c>
      <c r="H191" s="262">
        <f>'3-Отчет за паричния поток'!C21</f>
        <v>194</v>
      </c>
    </row>
    <row r="192" spans="1:8" ht="15.75">
      <c r="A192" s="81" t="str">
        <f t="shared" si="18"/>
        <v>ЕЛАНА ФИНАНСОВ ХОЛДИНГ АД</v>
      </c>
      <c r="B192" s="81" t="str">
        <f t="shared" si="19"/>
        <v>175371928</v>
      </c>
      <c r="C192" s="319">
        <f t="shared" si="20"/>
        <v>42735</v>
      </c>
      <c r="D192" s="81" t="s">
        <v>402</v>
      </c>
      <c r="E192" s="81">
        <v>1</v>
      </c>
      <c r="F192" s="81" t="s">
        <v>401</v>
      </c>
      <c r="G192" s="81" t="s">
        <v>537</v>
      </c>
      <c r="H192" s="262">
        <f>'3-Отчет за паричния поток'!C23</f>
        <v>3</v>
      </c>
    </row>
    <row r="193" spans="1:8" ht="15.75">
      <c r="A193" s="81" t="str">
        <f t="shared" si="18"/>
        <v>ЕЛАНА ФИНАНСОВ ХОЛДИНГ АД</v>
      </c>
      <c r="B193" s="81" t="str">
        <f t="shared" si="19"/>
        <v>175371928</v>
      </c>
      <c r="C193" s="319">
        <f t="shared" si="20"/>
        <v>42735</v>
      </c>
      <c r="D193" s="81" t="s">
        <v>404</v>
      </c>
      <c r="E193" s="81">
        <v>1</v>
      </c>
      <c r="F193" s="81" t="s">
        <v>403</v>
      </c>
      <c r="G193" s="81" t="s">
        <v>537</v>
      </c>
      <c r="H193" s="262">
        <f>'3-Отчет за паричния поток'!C24</f>
        <v>-18</v>
      </c>
    </row>
    <row r="194" spans="1:8" ht="15.75">
      <c r="A194" s="81" t="str">
        <f t="shared" si="18"/>
        <v>ЕЛАНА ФИНАНСОВ ХОЛДИНГ АД</v>
      </c>
      <c r="B194" s="81" t="str">
        <f t="shared" si="19"/>
        <v>175371928</v>
      </c>
      <c r="C194" s="319">
        <f t="shared" si="20"/>
        <v>42735</v>
      </c>
      <c r="D194" s="81" t="s">
        <v>406</v>
      </c>
      <c r="E194" s="81">
        <v>1</v>
      </c>
      <c r="F194" s="81" t="s">
        <v>405</v>
      </c>
      <c r="G194" s="81" t="s">
        <v>537</v>
      </c>
      <c r="H194" s="262">
        <f>'3-Отчет за паричния поток'!C25</f>
        <v>-425</v>
      </c>
    </row>
    <row r="195" spans="1:8" ht="15.75">
      <c r="A195" s="81" t="str">
        <f t="shared" si="18"/>
        <v>ЕЛАНА ФИНАНСОВ ХОЛДИНГ АД</v>
      </c>
      <c r="B195" s="81" t="str">
        <f t="shared" si="19"/>
        <v>175371928</v>
      </c>
      <c r="C195" s="319">
        <f t="shared" si="20"/>
        <v>42735</v>
      </c>
      <c r="D195" s="81" t="s">
        <v>408</v>
      </c>
      <c r="E195" s="81">
        <v>1</v>
      </c>
      <c r="F195" s="81" t="s">
        <v>407</v>
      </c>
      <c r="G195" s="81" t="s">
        <v>537</v>
      </c>
      <c r="H195" s="262">
        <f>'3-Отчет за паричния поток'!C26</f>
        <v>227</v>
      </c>
    </row>
    <row r="196" spans="1:8" ht="15.75">
      <c r="A196" s="81" t="str">
        <f t="shared" si="18"/>
        <v>ЕЛАНА ФИНАНСОВ ХОЛДИНГ АД</v>
      </c>
      <c r="B196" s="81" t="str">
        <f t="shared" si="19"/>
        <v>175371928</v>
      </c>
      <c r="C196" s="319">
        <f t="shared" si="20"/>
        <v>42735</v>
      </c>
      <c r="D196" s="81" t="s">
        <v>410</v>
      </c>
      <c r="E196" s="81">
        <v>1</v>
      </c>
      <c r="F196" s="81" t="s">
        <v>409</v>
      </c>
      <c r="G196" s="81" t="s">
        <v>537</v>
      </c>
      <c r="H196" s="262">
        <f>'3-Отчет за паричния поток'!C27</f>
        <v>144</v>
      </c>
    </row>
    <row r="197" spans="1:8" ht="15.75">
      <c r="A197" s="81" t="str">
        <f t="shared" si="18"/>
        <v>ЕЛАНА ФИНАНСОВ ХОЛДИНГ АД</v>
      </c>
      <c r="B197" s="81" t="str">
        <f t="shared" si="19"/>
        <v>175371928</v>
      </c>
      <c r="C197" s="319">
        <f t="shared" si="20"/>
        <v>42735</v>
      </c>
      <c r="D197" s="81" t="s">
        <v>412</v>
      </c>
      <c r="E197" s="81">
        <v>1</v>
      </c>
      <c r="F197" s="81" t="s">
        <v>411</v>
      </c>
      <c r="G197" s="81" t="s">
        <v>537</v>
      </c>
      <c r="H197" s="262">
        <f>'3-Отчет за паричния поток'!C28</f>
        <v>0</v>
      </c>
    </row>
    <row r="198" spans="1:8" ht="15.75">
      <c r="A198" s="81" t="str">
        <f t="shared" si="18"/>
        <v>ЕЛАНА ФИНАНСОВ ХОЛДИНГ АД</v>
      </c>
      <c r="B198" s="81" t="str">
        <f t="shared" si="19"/>
        <v>175371928</v>
      </c>
      <c r="C198" s="319">
        <f t="shared" si="20"/>
        <v>42735</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42735</v>
      </c>
      <c r="D199" s="81" t="s">
        <v>416</v>
      </c>
      <c r="E199" s="81">
        <v>1</v>
      </c>
      <c r="F199" s="81" t="s">
        <v>415</v>
      </c>
      <c r="G199" s="81" t="s">
        <v>537</v>
      </c>
      <c r="H199" s="262">
        <f>'3-Отчет за паричния поток'!C30</f>
        <v>48</v>
      </c>
    </row>
    <row r="200" spans="1:8" ht="15.75">
      <c r="A200" s="81" t="str">
        <f t="shared" si="18"/>
        <v>ЕЛАНА ФИНАНСОВ ХОЛДИНГ АД</v>
      </c>
      <c r="B200" s="81" t="str">
        <f t="shared" si="19"/>
        <v>175371928</v>
      </c>
      <c r="C200" s="319">
        <f t="shared" si="20"/>
        <v>42735</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42735</v>
      </c>
      <c r="D201" s="81" t="s">
        <v>419</v>
      </c>
      <c r="E201" s="81">
        <v>1</v>
      </c>
      <c r="F201" s="81" t="s">
        <v>418</v>
      </c>
      <c r="G201" s="81" t="s">
        <v>537</v>
      </c>
      <c r="H201" s="262">
        <f>'3-Отчет за паричния поток'!C32</f>
        <v>-9</v>
      </c>
    </row>
    <row r="202" spans="1:8" ht="15.75">
      <c r="A202" s="81" t="str">
        <f t="shared" si="18"/>
        <v>ЕЛАНА ФИНАНСОВ ХОЛДИНГ АД</v>
      </c>
      <c r="B202" s="81" t="str">
        <f t="shared" si="19"/>
        <v>175371928</v>
      </c>
      <c r="C202" s="319">
        <f t="shared" si="20"/>
        <v>42735</v>
      </c>
      <c r="D202" s="81" t="s">
        <v>421</v>
      </c>
      <c r="E202" s="81">
        <v>1</v>
      </c>
      <c r="F202" s="81" t="s">
        <v>420</v>
      </c>
      <c r="G202" s="81" t="s">
        <v>537</v>
      </c>
      <c r="H202" s="262">
        <f>'3-Отчет за паричния поток'!C33</f>
        <v>-30</v>
      </c>
    </row>
    <row r="203" spans="1:8" ht="15.75">
      <c r="A203" s="81" t="str">
        <f t="shared" si="18"/>
        <v>ЕЛАНА ФИНАНСОВ ХОЛДИНГ АД</v>
      </c>
      <c r="B203" s="81" t="str">
        <f t="shared" si="19"/>
        <v>175371928</v>
      </c>
      <c r="C203" s="319">
        <f t="shared" si="20"/>
        <v>42735</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42735</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42735</v>
      </c>
      <c r="D205" s="81" t="s">
        <v>428</v>
      </c>
      <c r="E205" s="81">
        <v>1</v>
      </c>
      <c r="F205" s="81" t="s">
        <v>427</v>
      </c>
      <c r="G205" s="81" t="s">
        <v>538</v>
      </c>
      <c r="H205" s="262">
        <f>'3-Отчет за паричния поток'!C37</f>
        <v>150</v>
      </c>
    </row>
    <row r="206" spans="1:8" ht="15.75">
      <c r="A206" s="81" t="str">
        <f t="shared" si="18"/>
        <v>ЕЛАНА ФИНАНСОВ ХОЛДИНГ АД</v>
      </c>
      <c r="B206" s="81" t="str">
        <f t="shared" si="19"/>
        <v>175371928</v>
      </c>
      <c r="C206" s="319">
        <f t="shared" si="20"/>
        <v>42735</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42735</v>
      </c>
      <c r="D207" s="81" t="s">
        <v>432</v>
      </c>
      <c r="E207" s="81">
        <v>1</v>
      </c>
      <c r="F207" s="81" t="s">
        <v>431</v>
      </c>
      <c r="G207" s="81" t="s">
        <v>538</v>
      </c>
      <c r="H207" s="262">
        <f>'3-Отчет за паричния поток'!C39</f>
        <v>-12</v>
      </c>
    </row>
    <row r="208" spans="1:8" ht="15.75">
      <c r="A208" s="81" t="str">
        <f t="shared" si="18"/>
        <v>ЕЛАНА ФИНАНСОВ ХОЛДИНГ АД</v>
      </c>
      <c r="B208" s="81" t="str">
        <f t="shared" si="19"/>
        <v>175371928</v>
      </c>
      <c r="C208" s="319">
        <f t="shared" si="20"/>
        <v>42735</v>
      </c>
      <c r="D208" s="81" t="s">
        <v>434</v>
      </c>
      <c r="E208" s="81">
        <v>1</v>
      </c>
      <c r="F208" s="81" t="s">
        <v>433</v>
      </c>
      <c r="G208" s="81" t="s">
        <v>538</v>
      </c>
      <c r="H208" s="262">
        <f>'3-Отчет за паричния поток'!C40</f>
        <v>-206</v>
      </c>
    </row>
    <row r="209" spans="1:8" ht="15.75">
      <c r="A209" s="81" t="str">
        <f t="shared" si="18"/>
        <v>ЕЛАНА ФИНАНСОВ ХОЛДИНГ АД</v>
      </c>
      <c r="B209" s="81" t="str">
        <f t="shared" si="19"/>
        <v>175371928</v>
      </c>
      <c r="C209" s="319">
        <f t="shared" si="20"/>
        <v>42735</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42735</v>
      </c>
      <c r="D210" s="81" t="s">
        <v>438</v>
      </c>
      <c r="E210" s="81">
        <v>1</v>
      </c>
      <c r="F210" s="81" t="s">
        <v>437</v>
      </c>
      <c r="G210" s="81" t="s">
        <v>538</v>
      </c>
      <c r="H210" s="262">
        <f>'3-Отчет за паричния поток'!C42</f>
        <v>-2</v>
      </c>
    </row>
    <row r="211" spans="1:8" ht="15.75">
      <c r="A211" s="81" t="str">
        <f t="shared" si="18"/>
        <v>ЕЛАНА ФИНАНСОВ ХОЛДИНГ АД</v>
      </c>
      <c r="B211" s="81" t="str">
        <f t="shared" si="19"/>
        <v>175371928</v>
      </c>
      <c r="C211" s="319">
        <f t="shared" si="20"/>
        <v>42735</v>
      </c>
      <c r="D211" s="81" t="s">
        <v>440</v>
      </c>
      <c r="E211" s="81">
        <v>1</v>
      </c>
      <c r="F211" s="81" t="s">
        <v>439</v>
      </c>
      <c r="G211" s="81" t="s">
        <v>538</v>
      </c>
      <c r="H211" s="262">
        <f>'3-Отчет за паричния поток'!C43</f>
        <v>-70</v>
      </c>
    </row>
    <row r="212" spans="1:8" ht="15.75">
      <c r="A212" s="81" t="str">
        <f t="shared" si="18"/>
        <v>ЕЛАНА ФИНАНСОВ ХОЛДИНГ АД</v>
      </c>
      <c r="B212" s="81" t="str">
        <f t="shared" si="19"/>
        <v>175371928</v>
      </c>
      <c r="C212" s="319">
        <f t="shared" si="20"/>
        <v>42735</v>
      </c>
      <c r="D212" s="81" t="s">
        <v>442</v>
      </c>
      <c r="E212" s="81">
        <v>1</v>
      </c>
      <c r="F212" s="81" t="s">
        <v>441</v>
      </c>
      <c r="H212" s="262">
        <f>'3-Отчет за паричния поток'!C44</f>
        <v>94</v>
      </c>
    </row>
    <row r="213" spans="1:8" ht="15.75">
      <c r="A213" s="81" t="str">
        <f t="shared" si="18"/>
        <v>ЕЛАНА ФИНАНСОВ ХОЛДИНГ АД</v>
      </c>
      <c r="B213" s="81" t="str">
        <f t="shared" si="19"/>
        <v>175371928</v>
      </c>
      <c r="C213" s="319">
        <f t="shared" si="20"/>
        <v>42735</v>
      </c>
      <c r="D213" s="81" t="s">
        <v>444</v>
      </c>
      <c r="E213" s="81">
        <v>1</v>
      </c>
      <c r="F213" s="81" t="s">
        <v>443</v>
      </c>
      <c r="H213" s="262">
        <f>'3-Отчет за паричния поток'!C45</f>
        <v>472</v>
      </c>
    </row>
    <row r="214" spans="1:8" ht="15.75">
      <c r="A214" s="81" t="str">
        <f t="shared" si="18"/>
        <v>ЕЛАНА ФИНАНСОВ ХОЛДИНГ АД</v>
      </c>
      <c r="B214" s="81" t="str">
        <f t="shared" si="19"/>
        <v>175371928</v>
      </c>
      <c r="C214" s="319">
        <f t="shared" si="20"/>
        <v>42735</v>
      </c>
      <c r="D214" s="81" t="s">
        <v>446</v>
      </c>
      <c r="E214" s="81">
        <v>1</v>
      </c>
      <c r="F214" s="81" t="s">
        <v>445</v>
      </c>
      <c r="H214" s="262">
        <f>'3-Отчет за паричния поток'!C46</f>
        <v>566</v>
      </c>
    </row>
    <row r="215" spans="1:8" ht="15.75">
      <c r="A215" s="81" t="str">
        <f t="shared" si="18"/>
        <v>ЕЛАНА ФИНАНСОВ ХОЛДИНГ АД</v>
      </c>
      <c r="B215" s="81" t="str">
        <f t="shared" si="19"/>
        <v>175371928</v>
      </c>
      <c r="C215" s="319">
        <f t="shared" si="20"/>
        <v>42735</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42735</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42735</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42735</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42735</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42735</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42735</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42735</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42735</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42735</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42735</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42735</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42735</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42735</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42735</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42735</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42735</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42735</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42735</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42735</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42735</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42735</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42735</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42735</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42735</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42735</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42735</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42735</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42735</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42735</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42735</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42735</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42735</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42735</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42735</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42735</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42735</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42735</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42735</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42735</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42735</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42735</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42735</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42735</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42735</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42735</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42735</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42735</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42735</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42735</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42735</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42735</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42735</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42735</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42735</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42735</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42735</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42735</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42735</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42735</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42735</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42735</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42735</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42735</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42735</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42735</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42735</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42735</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42735</v>
      </c>
      <c r="D284" s="81" t="s">
        <v>468</v>
      </c>
      <c r="E284" s="81">
        <v>4</v>
      </c>
      <c r="F284" s="263" t="s">
        <v>467</v>
      </c>
      <c r="H284" s="262">
        <f>'4-Отчет за собствения капитал'!F13</f>
        <v>4595</v>
      </c>
    </row>
    <row r="285" spans="1:8" ht="15.75">
      <c r="A285" s="81" t="str">
        <f t="shared" si="24"/>
        <v>ЕЛАНА ФИНАНСОВ ХОЛДИНГ АД</v>
      </c>
      <c r="B285" s="81" t="str">
        <f t="shared" si="25"/>
        <v>175371928</v>
      </c>
      <c r="C285" s="319">
        <f t="shared" si="26"/>
        <v>42735</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42735</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42735</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42735</v>
      </c>
      <c r="D288" s="81" t="s">
        <v>476</v>
      </c>
      <c r="E288" s="81">
        <v>4</v>
      </c>
      <c r="F288" s="263" t="s">
        <v>475</v>
      </c>
      <c r="H288" s="262">
        <f>'4-Отчет за собствения капитал'!F17</f>
        <v>4595</v>
      </c>
    </row>
    <row r="289" spans="1:8" ht="15.75">
      <c r="A289" s="81" t="str">
        <f t="shared" si="24"/>
        <v>ЕЛАНА ФИНАНСОВ ХОЛДИНГ АД</v>
      </c>
      <c r="B289" s="81" t="str">
        <f t="shared" si="25"/>
        <v>175371928</v>
      </c>
      <c r="C289" s="319">
        <f t="shared" si="26"/>
        <v>42735</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42735</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42735</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42735</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42735</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42735</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42735</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42735</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42735</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42735</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42735</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42735</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42735</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42735</v>
      </c>
      <c r="D302" s="81" t="s">
        <v>502</v>
      </c>
      <c r="E302" s="81">
        <v>4</v>
      </c>
      <c r="F302" s="263" t="s">
        <v>501</v>
      </c>
      <c r="H302" s="262">
        <f>'4-Отчет за собствения капитал'!F31</f>
        <v>4595</v>
      </c>
    </row>
    <row r="303" spans="1:8" ht="15.75">
      <c r="A303" s="81" t="str">
        <f t="shared" si="24"/>
        <v>ЕЛАНА ФИНАНСОВ ХОЛДИНГ АД</v>
      </c>
      <c r="B303" s="81" t="str">
        <f t="shared" si="25"/>
        <v>175371928</v>
      </c>
      <c r="C303" s="319">
        <f t="shared" si="26"/>
        <v>42735</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42735</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42735</v>
      </c>
      <c r="D305" s="81" t="s">
        <v>508</v>
      </c>
      <c r="E305" s="81">
        <v>4</v>
      </c>
      <c r="F305" s="263" t="s">
        <v>507</v>
      </c>
      <c r="H305" s="262">
        <f>'4-Отчет за собствения капитал'!F34</f>
        <v>4595</v>
      </c>
    </row>
    <row r="306" spans="1:8" ht="15.75">
      <c r="A306" s="81" t="str">
        <f t="shared" si="24"/>
        <v>ЕЛАНА ФИНАНСОВ ХОЛДИНГ АД</v>
      </c>
      <c r="B306" s="81" t="str">
        <f t="shared" si="25"/>
        <v>175371928</v>
      </c>
      <c r="C306" s="319">
        <f t="shared" si="26"/>
        <v>42735</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42735</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42735</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42735</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42735</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42735</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42735</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42735</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42735</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42735</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42735</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42735</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42735</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42735</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42735</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42735</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42735</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42735</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42735</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42735</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42735</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42735</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42735</v>
      </c>
      <c r="D328" s="81" t="s">
        <v>468</v>
      </c>
      <c r="E328" s="81">
        <v>6</v>
      </c>
      <c r="F328" s="263" t="s">
        <v>467</v>
      </c>
      <c r="H328" s="262">
        <f>'4-Отчет за собствения капитал'!H13</f>
        <v>0</v>
      </c>
    </row>
    <row r="329" spans="1:8" ht="15.75">
      <c r="A329" s="81" t="str">
        <f t="shared" si="24"/>
        <v>ЕЛАНА ФИНАНСОВ ХОЛДИНГ АД</v>
      </c>
      <c r="B329" s="81" t="str">
        <f t="shared" si="25"/>
        <v>175371928</v>
      </c>
      <c r="C329" s="319">
        <f t="shared" si="26"/>
        <v>42735</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42735</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42735</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42735</v>
      </c>
      <c r="D332" s="81" t="s">
        <v>476</v>
      </c>
      <c r="E332" s="81">
        <v>6</v>
      </c>
      <c r="F332" s="263" t="s">
        <v>475</v>
      </c>
      <c r="H332" s="262">
        <f>'4-Отчет за собствения капитал'!H17</f>
        <v>0</v>
      </c>
    </row>
    <row r="333" spans="1:8" ht="15.75">
      <c r="A333" s="81" t="str">
        <f t="shared" si="24"/>
        <v>ЕЛАНА ФИНАНСОВ ХОЛДИНГ АД</v>
      </c>
      <c r="B333" s="81" t="str">
        <f t="shared" si="25"/>
        <v>175371928</v>
      </c>
      <c r="C333" s="319">
        <f t="shared" si="26"/>
        <v>42735</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42735</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42735</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42735</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42735</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42735</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42735</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42735</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42735</v>
      </c>
      <c r="D341" s="81" t="s">
        <v>494</v>
      </c>
      <c r="E341" s="81">
        <v>6</v>
      </c>
      <c r="F341" s="263" t="s">
        <v>493</v>
      </c>
      <c r="H341" s="262">
        <f>'4-Отчет за собствения капитал'!H26</f>
        <v>0</v>
      </c>
    </row>
    <row r="342" spans="1:8" ht="15.75">
      <c r="A342" s="81" t="str">
        <f t="shared" si="24"/>
        <v>ЕЛАНА ФИНАНСОВ ХОЛДИНГ АД</v>
      </c>
      <c r="B342" s="81" t="str">
        <f t="shared" si="25"/>
        <v>175371928</v>
      </c>
      <c r="C342" s="319">
        <f t="shared" si="26"/>
        <v>42735</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42735</v>
      </c>
      <c r="D343" s="81" t="s">
        <v>496</v>
      </c>
      <c r="E343" s="81">
        <v>6</v>
      </c>
      <c r="F343" s="263" t="s">
        <v>491</v>
      </c>
      <c r="H343" s="262">
        <f>'4-Отчет за собствения капитал'!H28</f>
        <v>0</v>
      </c>
    </row>
    <row r="344" spans="1:8" ht="15.75">
      <c r="A344" s="81" t="str">
        <f t="shared" si="24"/>
        <v>ЕЛАНА ФИНАНСОВ ХОЛДИНГ АД</v>
      </c>
      <c r="B344" s="81" t="str">
        <f t="shared" si="25"/>
        <v>175371928</v>
      </c>
      <c r="C344" s="319">
        <f t="shared" si="26"/>
        <v>42735</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42735</v>
      </c>
      <c r="D345" s="81" t="s">
        <v>500</v>
      </c>
      <c r="E345" s="81">
        <v>6</v>
      </c>
      <c r="F345" s="263" t="s">
        <v>499</v>
      </c>
      <c r="H345" s="262">
        <f>'4-Отчет за собствения капитал'!H30</f>
        <v>0</v>
      </c>
    </row>
    <row r="346" spans="1:8" ht="15.75">
      <c r="A346" s="81" t="str">
        <f aca="true" t="shared" si="27" ref="A346:A409">pdeName</f>
        <v>ЕЛАНА ФИНАНСОВ ХОЛДИНГ АД</v>
      </c>
      <c r="B346" s="81" t="str">
        <f aca="true" t="shared" si="28" ref="B346:B409">pdeBulstat</f>
        <v>175371928</v>
      </c>
      <c r="C346" s="319">
        <f aca="true" t="shared" si="29" ref="C346:C409">endDate</f>
        <v>42735</v>
      </c>
      <c r="D346" s="81" t="s">
        <v>502</v>
      </c>
      <c r="E346" s="81">
        <v>6</v>
      </c>
      <c r="F346" s="263" t="s">
        <v>501</v>
      </c>
      <c r="H346" s="262">
        <f>'4-Отчет за собствения капитал'!H31</f>
        <v>0</v>
      </c>
    </row>
    <row r="347" spans="1:8" ht="15.75">
      <c r="A347" s="81" t="str">
        <f t="shared" si="27"/>
        <v>ЕЛАНА ФИНАНСОВ ХОЛДИНГ АД</v>
      </c>
      <c r="B347" s="81" t="str">
        <f t="shared" si="28"/>
        <v>175371928</v>
      </c>
      <c r="C347" s="319">
        <f t="shared" si="29"/>
        <v>42735</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42735</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42735</v>
      </c>
      <c r="D349" s="81" t="s">
        <v>508</v>
      </c>
      <c r="E349" s="81">
        <v>6</v>
      </c>
      <c r="F349" s="263" t="s">
        <v>507</v>
      </c>
      <c r="H349" s="262">
        <f>'4-Отчет за собствения капитал'!H34</f>
        <v>0</v>
      </c>
    </row>
    <row r="350" spans="1:8" ht="15.75">
      <c r="A350" s="81" t="str">
        <f t="shared" si="27"/>
        <v>ЕЛАНА ФИНАНСОВ ХОЛДИНГ АД</v>
      </c>
      <c r="B350" s="81" t="str">
        <f t="shared" si="28"/>
        <v>175371928</v>
      </c>
      <c r="C350" s="319">
        <f t="shared" si="29"/>
        <v>42735</v>
      </c>
      <c r="D350" s="81" t="s">
        <v>468</v>
      </c>
      <c r="E350" s="81">
        <v>7</v>
      </c>
      <c r="F350" s="263" t="s">
        <v>467</v>
      </c>
      <c r="H350" s="262">
        <f>'4-Отчет за собствения капитал'!I13</f>
        <v>1452</v>
      </c>
    </row>
    <row r="351" spans="1:8" ht="15.75">
      <c r="A351" s="81" t="str">
        <f t="shared" si="27"/>
        <v>ЕЛАНА ФИНАНСОВ ХОЛДИНГ АД</v>
      </c>
      <c r="B351" s="81" t="str">
        <f t="shared" si="28"/>
        <v>175371928</v>
      </c>
      <c r="C351" s="319">
        <f t="shared" si="29"/>
        <v>42735</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42735</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42735</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42735</v>
      </c>
      <c r="D354" s="81" t="s">
        <v>476</v>
      </c>
      <c r="E354" s="81">
        <v>7</v>
      </c>
      <c r="F354" s="263" t="s">
        <v>475</v>
      </c>
      <c r="H354" s="262">
        <f>'4-Отчет за собствения капитал'!I17</f>
        <v>1452</v>
      </c>
    </row>
    <row r="355" spans="1:8" ht="15.75">
      <c r="A355" s="81" t="str">
        <f t="shared" si="27"/>
        <v>ЕЛАНА ФИНАНСОВ ХОЛДИНГ АД</v>
      </c>
      <c r="B355" s="81" t="str">
        <f t="shared" si="28"/>
        <v>175371928</v>
      </c>
      <c r="C355" s="319">
        <f t="shared" si="29"/>
        <v>42735</v>
      </c>
      <c r="D355" s="81" t="s">
        <v>478</v>
      </c>
      <c r="E355" s="81">
        <v>7</v>
      </c>
      <c r="F355" s="263" t="s">
        <v>477</v>
      </c>
      <c r="H355" s="262">
        <f>'4-Отчет за собствения капитал'!I18</f>
        <v>246</v>
      </c>
    </row>
    <row r="356" spans="1:8" ht="15.75">
      <c r="A356" s="81" t="str">
        <f t="shared" si="27"/>
        <v>ЕЛАНА ФИНАНСОВ ХОЛДИНГ АД</v>
      </c>
      <c r="B356" s="81" t="str">
        <f t="shared" si="28"/>
        <v>175371928</v>
      </c>
      <c r="C356" s="319">
        <f t="shared" si="29"/>
        <v>42735</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42735</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42735</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42735</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42735</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42735</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42735</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42735</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42735</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42735</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42735</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42735</v>
      </c>
      <c r="D367" s="81" t="s">
        <v>500</v>
      </c>
      <c r="E367" s="81">
        <v>7</v>
      </c>
      <c r="F367" s="263" t="s">
        <v>499</v>
      </c>
      <c r="H367" s="262">
        <f>'4-Отчет за собствения капитал'!I30</f>
        <v>-3</v>
      </c>
    </row>
    <row r="368" spans="1:8" ht="15.75">
      <c r="A368" s="81" t="str">
        <f t="shared" si="27"/>
        <v>ЕЛАНА ФИНАНСОВ ХОЛДИНГ АД</v>
      </c>
      <c r="B368" s="81" t="str">
        <f t="shared" si="28"/>
        <v>175371928</v>
      </c>
      <c r="C368" s="319">
        <f t="shared" si="29"/>
        <v>42735</v>
      </c>
      <c r="D368" s="81" t="s">
        <v>502</v>
      </c>
      <c r="E368" s="81">
        <v>7</v>
      </c>
      <c r="F368" s="263" t="s">
        <v>501</v>
      </c>
      <c r="H368" s="262">
        <f>'4-Отчет за собствения капитал'!I31</f>
        <v>1695</v>
      </c>
    </row>
    <row r="369" spans="1:8" ht="15.75">
      <c r="A369" s="81" t="str">
        <f t="shared" si="27"/>
        <v>ЕЛАНА ФИНАНСОВ ХОЛДИНГ АД</v>
      </c>
      <c r="B369" s="81" t="str">
        <f t="shared" si="28"/>
        <v>175371928</v>
      </c>
      <c r="C369" s="319">
        <f t="shared" si="29"/>
        <v>42735</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42735</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42735</v>
      </c>
      <c r="D371" s="81" t="s">
        <v>508</v>
      </c>
      <c r="E371" s="81">
        <v>7</v>
      </c>
      <c r="F371" s="263" t="s">
        <v>507</v>
      </c>
      <c r="H371" s="262">
        <f>'4-Отчет за собствения капитал'!I34</f>
        <v>1695</v>
      </c>
    </row>
    <row r="372" spans="1:8" ht="15.75">
      <c r="A372" s="81" t="str">
        <f t="shared" si="27"/>
        <v>ЕЛАНА ФИНАНСОВ ХОЛДИНГ АД</v>
      </c>
      <c r="B372" s="81" t="str">
        <f t="shared" si="28"/>
        <v>175371928</v>
      </c>
      <c r="C372" s="319">
        <f t="shared" si="29"/>
        <v>42735</v>
      </c>
      <c r="D372" s="81" t="s">
        <v>468</v>
      </c>
      <c r="E372" s="81">
        <v>8</v>
      </c>
      <c r="F372" s="263" t="s">
        <v>467</v>
      </c>
      <c r="H372" s="262">
        <f>'4-Отчет за собствения капитал'!J13</f>
        <v>-1362</v>
      </c>
    </row>
    <row r="373" spans="1:8" ht="15.75">
      <c r="A373" s="81" t="str">
        <f t="shared" si="27"/>
        <v>ЕЛАНА ФИНАНСОВ ХОЛДИНГ АД</v>
      </c>
      <c r="B373" s="81" t="str">
        <f t="shared" si="28"/>
        <v>175371928</v>
      </c>
      <c r="C373" s="319">
        <f t="shared" si="29"/>
        <v>42735</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42735</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42735</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42735</v>
      </c>
      <c r="D376" s="81" t="s">
        <v>476</v>
      </c>
      <c r="E376" s="81">
        <v>8</v>
      </c>
      <c r="F376" s="263" t="s">
        <v>475</v>
      </c>
      <c r="H376" s="262">
        <f>'4-Отчет за собствения капитал'!J17</f>
        <v>-1362</v>
      </c>
    </row>
    <row r="377" spans="1:8" ht="15.75">
      <c r="A377" s="81" t="str">
        <f t="shared" si="27"/>
        <v>ЕЛАНА ФИНАНСОВ ХОЛДИНГ АД</v>
      </c>
      <c r="B377" s="81" t="str">
        <f t="shared" si="28"/>
        <v>175371928</v>
      </c>
      <c r="C377" s="319">
        <f t="shared" si="29"/>
        <v>42735</v>
      </c>
      <c r="D377" s="81" t="s">
        <v>478</v>
      </c>
      <c r="E377" s="81">
        <v>8</v>
      </c>
      <c r="F377" s="263" t="s">
        <v>477</v>
      </c>
      <c r="H377" s="262">
        <f>'4-Отчет за собствения капитал'!J18</f>
        <v>-214</v>
      </c>
    </row>
    <row r="378" spans="1:8" ht="15.75">
      <c r="A378" s="81" t="str">
        <f t="shared" si="27"/>
        <v>ЕЛАНА ФИНАНСОВ ХОЛДИНГ АД</v>
      </c>
      <c r="B378" s="81" t="str">
        <f t="shared" si="28"/>
        <v>175371928</v>
      </c>
      <c r="C378" s="319">
        <f t="shared" si="29"/>
        <v>42735</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42735</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42735</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42735</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42735</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42735</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42735</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42735</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42735</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42735</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42735</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42735</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42735</v>
      </c>
      <c r="D390" s="81" t="s">
        <v>502</v>
      </c>
      <c r="E390" s="81">
        <v>8</v>
      </c>
      <c r="F390" s="263" t="s">
        <v>501</v>
      </c>
      <c r="H390" s="262">
        <f>'4-Отчет за собствения капитал'!J31</f>
        <v>-1576</v>
      </c>
    </row>
    <row r="391" spans="1:8" ht="15.75">
      <c r="A391" s="81" t="str">
        <f t="shared" si="27"/>
        <v>ЕЛАНА ФИНАНСОВ ХОЛДИНГ АД</v>
      </c>
      <c r="B391" s="81" t="str">
        <f t="shared" si="28"/>
        <v>175371928</v>
      </c>
      <c r="C391" s="319">
        <f t="shared" si="29"/>
        <v>42735</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42735</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42735</v>
      </c>
      <c r="D393" s="81" t="s">
        <v>508</v>
      </c>
      <c r="E393" s="81">
        <v>8</v>
      </c>
      <c r="F393" s="263" t="s">
        <v>507</v>
      </c>
      <c r="H393" s="262">
        <f>'4-Отчет за собствения капитал'!J34</f>
        <v>-1576</v>
      </c>
    </row>
    <row r="394" spans="1:8" ht="15.75">
      <c r="A394" s="81" t="str">
        <f t="shared" si="27"/>
        <v>ЕЛАНА ФИНАНСОВ ХОЛДИНГ АД</v>
      </c>
      <c r="B394" s="81" t="str">
        <f t="shared" si="28"/>
        <v>175371928</v>
      </c>
      <c r="C394" s="319">
        <f t="shared" si="29"/>
        <v>42735</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42735</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42735</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42735</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42735</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42735</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42735</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42735</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42735</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42735</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42735</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42735</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42735</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42735</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42735</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42735</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42735</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42735</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42735</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42735</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42735</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42735</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42735</v>
      </c>
      <c r="D416" s="81" t="s">
        <v>468</v>
      </c>
      <c r="E416" s="81">
        <v>10</v>
      </c>
      <c r="F416" s="263" t="s">
        <v>467</v>
      </c>
      <c r="H416" s="262">
        <f>'4-Отчет за собствения капитал'!L13</f>
        <v>4740</v>
      </c>
    </row>
    <row r="417" spans="1:8" ht="15.75">
      <c r="A417" s="81" t="str">
        <f t="shared" si="30"/>
        <v>ЕЛАНА ФИНАНСОВ ХОЛДИНГ АД</v>
      </c>
      <c r="B417" s="81" t="str">
        <f t="shared" si="31"/>
        <v>175371928</v>
      </c>
      <c r="C417" s="319">
        <f t="shared" si="32"/>
        <v>42735</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42735</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42735</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42735</v>
      </c>
      <c r="D420" s="81" t="s">
        <v>476</v>
      </c>
      <c r="E420" s="81">
        <v>10</v>
      </c>
      <c r="F420" s="263" t="s">
        <v>475</v>
      </c>
      <c r="H420" s="262">
        <f>'4-Отчет за собствения капитал'!L17</f>
        <v>4740</v>
      </c>
    </row>
    <row r="421" spans="1:8" ht="15.75">
      <c r="A421" s="81" t="str">
        <f t="shared" si="30"/>
        <v>ЕЛАНА ФИНАНСОВ ХОЛДИНГ АД</v>
      </c>
      <c r="B421" s="81" t="str">
        <f t="shared" si="31"/>
        <v>175371928</v>
      </c>
      <c r="C421" s="319">
        <f t="shared" si="32"/>
        <v>42735</v>
      </c>
      <c r="D421" s="81" t="s">
        <v>478</v>
      </c>
      <c r="E421" s="81">
        <v>10</v>
      </c>
      <c r="F421" s="263" t="s">
        <v>477</v>
      </c>
      <c r="H421" s="262">
        <f>'4-Отчет за собствения капитал'!L18</f>
        <v>32</v>
      </c>
    </row>
    <row r="422" spans="1:8" ht="15.75">
      <c r="A422" s="81" t="str">
        <f t="shared" si="30"/>
        <v>ЕЛАНА ФИНАНСОВ ХОЛДИНГ АД</v>
      </c>
      <c r="B422" s="81" t="str">
        <f t="shared" si="31"/>
        <v>175371928</v>
      </c>
      <c r="C422" s="319">
        <f t="shared" si="32"/>
        <v>42735</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42735</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42735</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42735</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42735</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42735</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42735</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42735</v>
      </c>
      <c r="D429" s="81" t="s">
        <v>494</v>
      </c>
      <c r="E429" s="81">
        <v>10</v>
      </c>
      <c r="F429" s="263" t="s">
        <v>493</v>
      </c>
      <c r="H429" s="262">
        <f>'4-Отчет за собствения капитал'!L26</f>
        <v>0</v>
      </c>
    </row>
    <row r="430" spans="1:8" ht="15.75">
      <c r="A430" s="81" t="str">
        <f t="shared" si="30"/>
        <v>ЕЛАНА ФИНАНСОВ ХОЛДИНГ АД</v>
      </c>
      <c r="B430" s="81" t="str">
        <f t="shared" si="31"/>
        <v>175371928</v>
      </c>
      <c r="C430" s="319">
        <f t="shared" si="32"/>
        <v>42735</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42735</v>
      </c>
      <c r="D431" s="81" t="s">
        <v>496</v>
      </c>
      <c r="E431" s="81">
        <v>10</v>
      </c>
      <c r="F431" s="263" t="s">
        <v>491</v>
      </c>
      <c r="H431" s="262">
        <f>'4-Отчет за собствения капитал'!L28</f>
        <v>0</v>
      </c>
    </row>
    <row r="432" spans="1:8" ht="15.75">
      <c r="A432" s="81" t="str">
        <f t="shared" si="30"/>
        <v>ЕЛАНА ФИНАНСОВ ХОЛДИНГ АД</v>
      </c>
      <c r="B432" s="81" t="str">
        <f t="shared" si="31"/>
        <v>175371928</v>
      </c>
      <c r="C432" s="319">
        <f t="shared" si="32"/>
        <v>42735</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42735</v>
      </c>
      <c r="D433" s="81" t="s">
        <v>500</v>
      </c>
      <c r="E433" s="81">
        <v>10</v>
      </c>
      <c r="F433" s="263" t="s">
        <v>499</v>
      </c>
      <c r="H433" s="262">
        <f>'4-Отчет за собствения капитал'!L30</f>
        <v>-3</v>
      </c>
    </row>
    <row r="434" spans="1:8" ht="15.75">
      <c r="A434" s="81" t="str">
        <f t="shared" si="30"/>
        <v>ЕЛАНА ФИНАНСОВ ХОЛДИНГ АД</v>
      </c>
      <c r="B434" s="81" t="str">
        <f t="shared" si="31"/>
        <v>175371928</v>
      </c>
      <c r="C434" s="319">
        <f t="shared" si="32"/>
        <v>42735</v>
      </c>
      <c r="D434" s="81" t="s">
        <v>502</v>
      </c>
      <c r="E434" s="81">
        <v>10</v>
      </c>
      <c r="F434" s="263" t="s">
        <v>501</v>
      </c>
      <c r="H434" s="262">
        <f>'4-Отчет за собствения капитал'!L31</f>
        <v>4769</v>
      </c>
    </row>
    <row r="435" spans="1:8" ht="15.75">
      <c r="A435" s="81" t="str">
        <f t="shared" si="30"/>
        <v>ЕЛАНА ФИНАНСОВ ХОЛДИНГ АД</v>
      </c>
      <c r="B435" s="81" t="str">
        <f t="shared" si="31"/>
        <v>175371928</v>
      </c>
      <c r="C435" s="319">
        <f t="shared" si="32"/>
        <v>42735</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42735</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42735</v>
      </c>
      <c r="D437" s="81" t="s">
        <v>508</v>
      </c>
      <c r="E437" s="81">
        <v>10</v>
      </c>
      <c r="F437" s="263" t="s">
        <v>507</v>
      </c>
      <c r="H437" s="262">
        <f>'4-Отчет за собствения капитал'!L34</f>
        <v>4769</v>
      </c>
    </row>
    <row r="438" spans="1:8" ht="15.75">
      <c r="A438" s="81" t="str">
        <f t="shared" si="30"/>
        <v>ЕЛАНА ФИНАНСОВ ХОЛДИНГ АД</v>
      </c>
      <c r="B438" s="81" t="str">
        <f t="shared" si="31"/>
        <v>175371928</v>
      </c>
      <c r="C438" s="319">
        <f t="shared" si="32"/>
        <v>42735</v>
      </c>
      <c r="D438" s="81" t="s">
        <v>468</v>
      </c>
      <c r="E438" s="81">
        <v>11</v>
      </c>
      <c r="F438" s="263" t="s">
        <v>467</v>
      </c>
      <c r="H438" s="262">
        <f>'4-Отчет за собствения капитал'!M13</f>
        <v>119</v>
      </c>
    </row>
    <row r="439" spans="1:8" ht="15.75">
      <c r="A439" s="81" t="str">
        <f t="shared" si="30"/>
        <v>ЕЛАНА ФИНАНСОВ ХОЛДИНГ АД</v>
      </c>
      <c r="B439" s="81" t="str">
        <f t="shared" si="31"/>
        <v>175371928</v>
      </c>
      <c r="C439" s="319">
        <f t="shared" si="32"/>
        <v>42735</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42735</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42735</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42735</v>
      </c>
      <c r="D442" s="81" t="s">
        <v>476</v>
      </c>
      <c r="E442" s="81">
        <v>11</v>
      </c>
      <c r="F442" s="263" t="s">
        <v>475</v>
      </c>
      <c r="H442" s="262">
        <f>'4-Отчет за собствения капитал'!M17</f>
        <v>119</v>
      </c>
    </row>
    <row r="443" spans="1:8" ht="15.75">
      <c r="A443" s="81" t="str">
        <f t="shared" si="30"/>
        <v>ЕЛАНА ФИНАНСОВ ХОЛДИНГ АД</v>
      </c>
      <c r="B443" s="81" t="str">
        <f t="shared" si="31"/>
        <v>175371928</v>
      </c>
      <c r="C443" s="319">
        <f t="shared" si="32"/>
        <v>42735</v>
      </c>
      <c r="D443" s="81" t="s">
        <v>478</v>
      </c>
      <c r="E443" s="81">
        <v>11</v>
      </c>
      <c r="F443" s="263" t="s">
        <v>477</v>
      </c>
      <c r="H443" s="262">
        <f>'4-Отчет за собствения капитал'!M18</f>
        <v>60</v>
      </c>
    </row>
    <row r="444" spans="1:8" ht="15.75">
      <c r="A444" s="81" t="str">
        <f t="shared" si="30"/>
        <v>ЕЛАНА ФИНАНСОВ ХОЛДИНГ АД</v>
      </c>
      <c r="B444" s="81" t="str">
        <f t="shared" si="31"/>
        <v>175371928</v>
      </c>
      <c r="C444" s="319">
        <f t="shared" si="32"/>
        <v>42735</v>
      </c>
      <c r="D444" s="81" t="s">
        <v>480</v>
      </c>
      <c r="E444" s="81">
        <v>11</v>
      </c>
      <c r="F444" s="263" t="s">
        <v>479</v>
      </c>
      <c r="H444" s="262">
        <f>'4-Отчет за собствения капитал'!M19</f>
        <v>0</v>
      </c>
    </row>
    <row r="445" spans="1:8" ht="15.75">
      <c r="A445" s="81" t="str">
        <f t="shared" si="30"/>
        <v>ЕЛАНА ФИНАНСОВ ХОЛДИНГ АД</v>
      </c>
      <c r="B445" s="81" t="str">
        <f t="shared" si="31"/>
        <v>175371928</v>
      </c>
      <c r="C445" s="319">
        <f t="shared" si="32"/>
        <v>42735</v>
      </c>
      <c r="D445" s="81" t="s">
        <v>482</v>
      </c>
      <c r="E445" s="81">
        <v>11</v>
      </c>
      <c r="F445" s="263" t="s">
        <v>481</v>
      </c>
      <c r="H445" s="262">
        <f>'4-Отчет за собствения капитал'!M20</f>
        <v>0</v>
      </c>
    </row>
    <row r="446" spans="1:8" ht="15.75">
      <c r="A446" s="81" t="str">
        <f t="shared" si="30"/>
        <v>ЕЛАНА ФИНАНСОВ ХОЛДИНГ АД</v>
      </c>
      <c r="B446" s="81" t="str">
        <f t="shared" si="31"/>
        <v>175371928</v>
      </c>
      <c r="C446" s="319">
        <f t="shared" si="32"/>
        <v>42735</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42735</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42735</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42735</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42735</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42735</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42735</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42735</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42735</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42735</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42735</v>
      </c>
      <c r="D456" s="81" t="s">
        <v>502</v>
      </c>
      <c r="E456" s="81">
        <v>11</v>
      </c>
      <c r="F456" s="263" t="s">
        <v>501</v>
      </c>
      <c r="H456" s="262">
        <f>'4-Отчет за собствения капитал'!M31</f>
        <v>179</v>
      </c>
    </row>
    <row r="457" spans="1:8" ht="15.75">
      <c r="A457" s="81" t="str">
        <f t="shared" si="30"/>
        <v>ЕЛАНА ФИНАНСОВ ХОЛДИНГ АД</v>
      </c>
      <c r="B457" s="81" t="str">
        <f t="shared" si="31"/>
        <v>175371928</v>
      </c>
      <c r="C457" s="319">
        <f t="shared" si="32"/>
        <v>42735</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42735</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42735</v>
      </c>
      <c r="D459" s="81" t="s">
        <v>508</v>
      </c>
      <c r="E459" s="81">
        <v>11</v>
      </c>
      <c r="F459" s="263" t="s">
        <v>507</v>
      </c>
      <c r="H459" s="262">
        <f>'4-Отчет за собствения капитал'!M34</f>
        <v>179</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2016-11-24T10:58:45Z</cp:lastPrinted>
  <dcterms:created xsi:type="dcterms:W3CDTF">2006-09-16T00:00:00Z</dcterms:created>
  <dcterms:modified xsi:type="dcterms:W3CDTF">2017-02-25T14:49:04Z</dcterms:modified>
  <cp:category/>
  <cp:version/>
  <cp:contentType/>
  <cp:contentStatus/>
</cp:coreProperties>
</file>