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45" activeTab="0"/>
  </bookViews>
  <sheets>
    <sheet name="справка №1-БАЛАНС" sheetId="1" r:id="rId1"/>
    <sheet name="справка №2-ОТЧЕТ ЗА ДОХОДИТЕ" sheetId="2" r:id="rId2"/>
    <sheet name="справка 3 - ОПП по прекия метод" sheetId="3" r:id="rId3"/>
    <sheet name="справка №4-ОСК" sheetId="4" r:id="rId4"/>
    <sheet name="справка N 5" sheetId="5" r:id="rId5"/>
    <sheet name="справка N 6" sheetId="6" r:id="rId6"/>
    <sheet name="справка N 7" sheetId="7" r:id="rId7"/>
    <sheet name="справка N 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Print_Area" localSheetId="2">'справка 3 - ОПП по прекия метод'!$A$1:$D$56</definedName>
    <definedName name="_xlnm.Print_Area" localSheetId="6">'справка N 7'!$A$1:$I$30</definedName>
    <definedName name="_xlnm.Print_Area" localSheetId="3">'справка №4-ОСК'!$A$1:$M$35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<sst xmlns="http://schemas.openxmlformats.org/spreadsheetml/2006/main" count="1065" uniqueCount="882">
  <si>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</si>
  <si>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</si>
  <si>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</si>
  <si>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</si>
  <si>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</si>
  <si>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</si>
  <si>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</si>
  <si>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</si>
  <si>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</si>
  <si>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</si>
  <si>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</si>
  <si>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</si>
  <si>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</si>
  <si>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</si>
  <si>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</si>
  <si>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</si>
  <si>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</si>
  <si>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</si>
  <si>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</si>
  <si>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</si>
  <si>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</si>
  <si>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</si>
  <si>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</si>
  <si>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</si>
  <si>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</si>
  <si>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</si>
  <si>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</si>
  <si>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</si>
  <si>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</si>
  <si>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</si>
  <si>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</si>
  <si>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</si>
  <si>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</si>
  <si>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</si>
  <si>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</si>
  <si>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</si>
  <si>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</si>
  <si>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</si>
  <si>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</si>
  <si>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</si>
  <si>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</si>
  <si>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</si>
  <si>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</si>
  <si>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</si>
  <si>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</si>
  <si>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</si>
  <si>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</si>
  <si>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</si>
  <si>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</si>
  <si>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</si>
  <si>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</si>
  <si>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</si>
  <si>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</si>
  <si>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</si>
  <si>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</si>
  <si>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</si>
  <si>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</si>
  <si>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</si>
  <si>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</si>
  <si>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</si>
  <si>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</si>
  <si>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</si>
  <si>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</si>
  <si>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</si>
  <si>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</si>
  <si>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</si>
  <si>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</si>
  <si>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</si>
  <si>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</si>
  <si>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</si>
  <si>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</si>
  <si>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</si>
  <si>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</si>
  <si>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</si>
  <si>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</si>
  <si>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</si>
  <si>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</si>
  <si>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</si>
  <si>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</si>
  <si>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</si>
  <si>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</si>
  <si>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</si>
  <si>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</si>
  <si>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</si>
  <si>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</si>
  <si>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</si>
  <si>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</si>
  <si>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</si>
  <si>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</si>
  <si>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</si>
  <si>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</si>
  <si>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</si>
  <si>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</si>
  <si>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</si>
  <si>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</si>
  <si>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</si>
  <si>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</si>
  <si>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</si>
  <si>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</si>
  <si>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</si>
  <si>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</si>
  <si>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</si>
  <si>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</si>
  <si>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</si>
  <si>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</si>
  <si>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</si>
  <si>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</si>
  <si>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</si>
  <si>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</si>
  <si>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</si>
  <si>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</si>
  <si>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</si>
  <si>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</si>
  <si>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</si>
  <si>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</si>
  <si>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</si>
  <si>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</si>
  <si>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</si>
  <si>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</si>
  <si>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</si>
  <si>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</si>
  <si>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</si>
  <si>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</si>
  <si>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</si>
  <si>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</si>
  <si>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</si>
  <si>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</si>
  <si>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</si>
  <si>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</si>
  <si>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</si>
  <si>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</si>
  <si>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</si>
  <si>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</si>
  <si>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</si>
  <si>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</si>
  <si>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</si>
  <si>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</si>
  <si>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</si>
  <si>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</si>
  <si>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</si>
  <si>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</si>
  <si>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</si>
  <si>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</si>
  <si>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</si>
  <si>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</si>
  <si>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</si>
  <si>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</si>
  <si>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</si>
  <si>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</si>
  <si>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</si>
  <si>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</si>
  <si>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</si>
  <si>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</si>
  <si>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</si>
  <si>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</si>
  <si>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</si>
  <si>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</si>
  <si>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</si>
  <si>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</si>
  <si>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</si>
  <si>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</si>
  <si>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</si>
  <si>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</si>
  <si>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</si>
  <si>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</si>
  <si>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</si>
  <si>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</si>
  <si>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</si>
  <si>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</si>
  <si>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</si>
  <si>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</si>
  <si>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</si>
  <si>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</si>
  <si>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</si>
  <si>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</si>
  <si>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</si>
  <si>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</si>
  <si>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</si>
  <si>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</si>
  <si>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</si>
  <si>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</si>
  <si>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</si>
  <si>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</si>
  <si>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</si>
  <si>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</si>
  <si>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</si>
  <si>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</si>
  <si>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</si>
  <si>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</si>
  <si>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</si>
  <si>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</si>
  <si>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</si>
  <si>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</si>
  <si>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</si>
  <si>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</si>
  <si>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</si>
  <si>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</si>
  <si>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</si>
  <si>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</si>
  <si>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</si>
  <si>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</si>
  <si>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</si>
  <si>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</si>
  <si>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</si>
  <si>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</si>
  <si>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</si>
  <si>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</si>
  <si>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</si>
  <si>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</si>
  <si>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</si>
  <si>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</si>
  <si>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</si>
  <si>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</si>
  <si>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</si>
  <si>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</si>
  <si>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</si>
  <si>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</si>
  <si>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</si>
  <si>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</si>
  <si>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</si>
  <si>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</si>
  <si>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</si>
  <si>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</si>
  <si>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</si>
  <si>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</si>
  <si>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</si>
  <si>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</si>
  <si>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</si>
  <si>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</si>
  <si>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</si>
  <si>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</si>
  <si>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</si>
  <si>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</si>
  <si>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</si>
  <si>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</si>
  <si>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</si>
  <si>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</si>
  <si>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</si>
  <si>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</si>
  <si>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</si>
  <si>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</si>
  <si>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</si>
  <si>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</si>
  <si>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</si>
  <si>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</si>
  <si>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</si>
  <si>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</si>
  <si>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</si>
  <si>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</si>
  <si>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</si>
  <si>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</si>
  <si>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</si>
  <si>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</si>
  <si>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</si>
  <si>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</si>
  <si>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</si>
  <si>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</si>
  <si>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</si>
  <si>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</si>
  <si>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</si>
  <si>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</si>
  <si>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</si>
  <si>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</si>
  <si>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</si>
  <si>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</si>
  <si>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</si>
  <si>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</si>
  <si>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</si>
  <si>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</si>
  <si>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</si>
  <si>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</si>
  <si>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</si>
  <si>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</si>
  <si>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</si>
  <si>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</si>
  <si>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</si>
  <si>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</si>
  <si>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</si>
  <si>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</si>
  <si>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</si>
  <si>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</si>
  <si>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</si>
  <si>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</si>
  <si>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</si>
  <si>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</si>
  <si>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</si>
  <si>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</si>
  <si>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</si>
  <si>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</si>
  <si>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</si>
  <si>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</si>
  <si>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</si>
  <si>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</si>
  <si>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</si>
  <si>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</si>
  <si>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</si>
  <si>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</si>
  <si>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</si>
  <si>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</si>
  <si>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</si>
  <si>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</si>
  <si>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</si>
  <si>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</si>
  <si>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</si>
  <si>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</si>
  <si>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</si>
  <si>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</si>
  <si>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</si>
  <si>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</si>
  <si>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</si>
  <si>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</si>
  <si>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</si>
  <si>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</si>
  <si>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</si>
  <si>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</si>
  <si>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</si>
  <si>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</si>
  <si>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</si>
  <si>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</si>
  <si>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</si>
  <si>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</si>
  <si>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</si>
  <si>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</si>
  <si>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</si>
  <si>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</si>
  <si>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</si>
  <si>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</si>
  <si>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</si>
  <si>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</si>
  <si>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</si>
  <si>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</si>
  <si>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</si>
  <si>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</si>
  <si>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</si>
  <si>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</si>
  <si>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</si>
  <si>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</si>
  <si>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</si>
  <si>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</si>
  <si>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</si>
  <si>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</si>
  <si>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</si>
  <si>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</si>
  <si>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</si>
  <si>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</si>
  <si>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</si>
  <si>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</si>
  <si>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</si>
  <si>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</si>
  <si>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</si>
  <si>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</si>
  <si>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</si>
  <si>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</si>
  <si>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</si>
  <si>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</si>
  <si>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</si>
  <si>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</si>
  <si>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</si>
  <si>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</si>
  <si>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</si>
  <si>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</si>
  <si>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</si>
  <si>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</si>
  <si>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</si>
  <si>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</si>
  <si>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</si>
  <si>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</si>
  <si>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</si>
  <si>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</si>
  <si>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</si>
  <si>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</si>
  <si>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</si>
  <si>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</si>
  <si>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</si>
  <si>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</si>
  <si>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</si>
  <si>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</si>
  <si>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</si>
  <si>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</si>
  <si>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</si>
  <si>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</si>
  <si>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</si>
  <si>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</si>
  <si>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</si>
  <si>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</si>
  <si>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</si>
  <si>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</si>
  <si>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</si>
  <si>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</si>
  <si>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</si>
  <si>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</si>
  <si>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</si>
  <si>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</si>
  <si>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</si>
  <si>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</si>
  <si>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</si>
  <si>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</si>
  <si>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</si>
  <si>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</si>
  <si>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</si>
  <si>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</si>
  <si>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</si>
  <si>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</si>
  <si>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</si>
  <si>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</si>
  <si>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</si>
  <si>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</si>
  <si>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</si>
  <si>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</si>
  <si>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</si>
  <si>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</si>
  <si>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</si>
  <si>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</si>
  <si>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</si>
  <si>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</si>
  <si>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</si>
  <si>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</si>
  <si>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</si>
  <si>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</si>
  <si>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</si>
  <si>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</si>
  <si>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</si>
  <si>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</si>
  <si>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</si>
  <si>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</si>
  <si>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</si>
  <si>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</si>
  <si>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</si>
  <si>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</si>
  <si>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</si>
  <si>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</si>
  <si>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</si>
  <si>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</si>
  <si>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</si>
  <si>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</si>
  <si>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</si>
  <si>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</si>
  <si>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</si>
  <si>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</si>
  <si>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</si>
  <si>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</si>
  <si>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</si>
  <si>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</si>
  <si>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</si>
  <si>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</si>
  <si>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</si>
  <si>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</si>
  <si>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</si>
  <si>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</si>
  <si>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</si>
  <si>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</si>
  <si>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</si>
  <si>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</si>
  <si>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</si>
  <si>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</si>
  <si>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</si>
  <si>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</si>
  <si>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</si>
  <si>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</si>
  <si>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</si>
  <si>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</si>
  <si>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</si>
  <si>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</si>
  <si>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</si>
  <si>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</si>
  <si>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</si>
  <si>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</si>
  <si>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</si>
  <si>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</si>
  <si>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</si>
  <si>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</si>
  <si>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</si>
  <si>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</si>
  <si>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</si>
  <si>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</si>
  <si>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</si>
  <si>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</si>
  <si>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</si>
  <si>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</si>
  <si>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</si>
  <si>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</si>
  <si>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</si>
  <si>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</si>
  <si>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</si>
  <si>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</si>
  <si>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</si>
  <si>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</si>
  <si>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</si>
  <si>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</si>
  <si>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</si>
  <si>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</si>
  <si>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</si>
  <si>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</si>
  <si>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</si>
  <si>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</si>
  <si>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</si>
  <si>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</si>
  <si>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</si>
  <si>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</si>
  <si>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</si>
  <si>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</si>
  <si>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</si>
  <si>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</si>
  <si>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</si>
  <si>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</si>
  <si>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</si>
  <si>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</si>
  <si>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</si>
  <si>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</si>
  <si>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</si>
  <si>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</si>
  <si>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</si>
  <si>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</si>
  <si>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</si>
  <si>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</si>
  <si>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</si>
  <si>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</si>
  <si>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</si>
  <si>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Съставител: 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</si>
  <si>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</si>
  <si>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</si>
  <si>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</si>
  <si>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</si>
  <si>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Отчетен период: </t>
  </si>
  <si>
    <t>Вид на отчета: консолидиран /неконсолидиран:</t>
  </si>
  <si>
    <t>консолидиран</t>
  </si>
  <si>
    <t xml:space="preserve">Вид на отчета: консолидиран /неконсолидиран 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</si>
  <si>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</si>
  <si>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</si>
  <si>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</si>
  <si>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</si>
  <si>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</si>
  <si>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</si>
  <si>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</si>
  <si>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</si>
  <si>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</si>
  <si>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</si>
  <si>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</si>
  <si>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</si>
  <si>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</si>
  <si>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</si>
  <si>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</si>
  <si>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</si>
  <si>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</si>
  <si>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</si>
  <si>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</si>
  <si>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</si>
  <si>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</si>
  <si>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</si>
  <si>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</si>
  <si>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</si>
  <si>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</si>
  <si>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</si>
  <si>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</si>
  <si>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</si>
  <si>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</si>
  <si>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</si>
  <si>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</si>
  <si>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</si>
  <si>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</si>
  <si>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</si>
  <si>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</si>
  <si>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</si>
  <si>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</si>
  <si>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</si>
  <si>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</si>
  <si>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</si>
  <si>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</si>
  <si>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</si>
  <si>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</si>
  <si>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</si>
  <si>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</si>
  <si>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</si>
  <si>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</si>
  <si>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</si>
  <si>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</si>
  <si>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</si>
  <si>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</si>
  <si>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</si>
  <si>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</si>
  <si>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</si>
  <si>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</si>
  <si>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</si>
  <si>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</si>
  <si>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</si>
  <si>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</si>
  <si>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</si>
  <si>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</si>
  <si>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</si>
  <si>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</si>
  <si>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</si>
  <si>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</si>
  <si>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</si>
  <si>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</si>
  <si>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</si>
  <si>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</si>
  <si>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</si>
  <si>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</si>
  <si>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</si>
  <si>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</si>
  <si>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</si>
  <si>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</si>
  <si>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</si>
  <si>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</si>
  <si>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</si>
  <si>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</si>
  <si>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</si>
  <si>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</si>
  <si>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</si>
  <si>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</si>
  <si>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</si>
  <si>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</si>
  <si>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</si>
  <si>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</si>
  <si>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</si>
  <si>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</si>
  <si>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</si>
  <si>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</si>
  <si>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</si>
  <si>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</si>
  <si>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</si>
  <si>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</si>
  <si>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</si>
  <si>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</si>
  <si>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</si>
  <si>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</si>
  <si>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</si>
  <si>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</si>
  <si>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</si>
  <si>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</si>
  <si>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</si>
  <si>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</si>
  <si>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</si>
  <si>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</si>
  <si>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</si>
  <si>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</si>
  <si>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</si>
  <si>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</si>
  <si>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</si>
  <si>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</si>
  <si>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</si>
  <si>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</si>
  <si>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</si>
  <si>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</si>
  <si>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</si>
  <si>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</si>
  <si>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</si>
  <si>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</si>
  <si>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</si>
  <si>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</si>
  <si>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</si>
  <si>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</si>
  <si>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</si>
  <si>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</si>
  <si>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</si>
  <si>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</si>
  <si>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</si>
  <si>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</si>
  <si>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</si>
  <si>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</si>
  <si>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</si>
  <si>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</si>
  <si>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</si>
  <si>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</si>
  <si>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</si>
  <si>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</si>
  <si>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</si>
  <si>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</si>
  <si>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</si>
  <si>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</si>
  <si>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</si>
  <si>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</si>
  <si>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</si>
  <si>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</si>
  <si>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</si>
  <si>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</si>
  <si>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</si>
  <si>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</si>
  <si>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</si>
  <si>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</si>
  <si>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</si>
  <si>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</si>
  <si>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</si>
  <si>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</si>
  <si>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</si>
  <si>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</si>
  <si>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</si>
  <si>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</si>
  <si>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</si>
  <si>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</si>
  <si>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</si>
  <si>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</si>
  <si>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</si>
  <si>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</si>
  <si>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</si>
  <si>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</si>
  <si>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</si>
  <si>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</si>
  <si>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</si>
  <si>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</si>
  <si>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</si>
  <si>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</si>
  <si>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</si>
  <si>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</si>
  <si>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</si>
  <si>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</si>
  <si>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</si>
  <si>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</si>
  <si>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</si>
  <si>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</si>
  <si>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</si>
  <si>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</si>
  <si>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</si>
  <si>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</si>
  <si>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</si>
  <si>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</si>
  <si>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</si>
  <si>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</si>
  <si>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</si>
  <si>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</si>
  <si>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</si>
  <si>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</si>
  <si>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</si>
  <si>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</si>
  <si>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</si>
  <si>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</si>
  <si>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</si>
  <si>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</si>
  <si>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</si>
  <si>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</si>
  <si>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</si>
  <si>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</si>
  <si>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</si>
  <si>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</si>
  <si>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</si>
  <si>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</si>
  <si>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</si>
  <si>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</si>
  <si>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</si>
  <si>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</si>
  <si>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</si>
  <si>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</si>
  <si>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</si>
  <si>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</si>
  <si>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</si>
  <si>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</si>
  <si>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</si>
  <si>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</si>
  <si>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</si>
  <si>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</si>
  <si>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</si>
  <si>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</si>
  <si>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</si>
  <si>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</si>
  <si>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</si>
  <si>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</si>
  <si>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</si>
  <si>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</si>
  <si>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</si>
  <si>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</si>
  <si>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</si>
  <si>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</si>
  <si>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</si>
  <si>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</si>
  <si>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</si>
  <si>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</si>
  <si>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</si>
  <si>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</si>
  <si>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</si>
  <si>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</si>
  <si>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</si>
  <si>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</si>
  <si>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</si>
  <si>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</si>
  <si>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</si>
  <si>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</si>
  <si>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</si>
  <si>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</si>
  <si>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</si>
  <si>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</si>
  <si>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</si>
  <si>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</si>
  <si>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</si>
  <si>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</si>
  <si>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</si>
  <si>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</si>
  <si>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</si>
  <si>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</si>
  <si>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</si>
  <si>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</si>
  <si>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</si>
  <si>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</si>
  <si>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</si>
  <si>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</si>
  <si>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</si>
  <si>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</si>
  <si>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</si>
  <si>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</si>
  <si>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</si>
  <si>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</si>
  <si>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</si>
  <si>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</si>
  <si>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</si>
  <si>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</si>
  <si>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</si>
  <si>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</si>
  <si>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</si>
  <si>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</si>
  <si>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</si>
  <si>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</si>
  <si>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</si>
  <si>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</si>
  <si>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</si>
  <si>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</si>
  <si>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</si>
  <si>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</si>
  <si>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</si>
  <si>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</si>
  <si>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</si>
  <si>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</si>
  <si>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</si>
  <si>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</si>
  <si>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</si>
  <si>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</si>
  <si>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</si>
  <si>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</si>
  <si>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</si>
  <si>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</si>
  <si>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</si>
  <si>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</si>
  <si>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</si>
  <si>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</si>
  <si>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</si>
  <si>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</si>
  <si>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</si>
  <si>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</si>
  <si>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</si>
  <si>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</si>
  <si>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</si>
  <si>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</si>
  <si>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</si>
  <si>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</si>
  <si>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</si>
  <si>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</si>
  <si>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</si>
  <si>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</si>
  <si>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</si>
  <si>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</si>
  <si>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</si>
  <si>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</si>
  <si>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</si>
  <si>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</si>
  <si>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</si>
  <si>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</si>
  <si>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</si>
  <si>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</si>
  <si>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</si>
  <si>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Елана Финансов Холдинг АД</t>
  </si>
  <si>
    <t>1. Елана Инвестмънт АД</t>
  </si>
  <si>
    <t>2. Елана фонд Мениджмънт АД</t>
  </si>
  <si>
    <t>Съставител: Виктория Поповска</t>
  </si>
  <si>
    <t>Ръководител: Камен Колчев</t>
  </si>
  <si>
    <t>Виктория Поповска</t>
  </si>
  <si>
    <t>Съставител:Виктория Поповска</t>
  </si>
  <si>
    <t xml:space="preserve">                                    Съставител: Виктория Поповска</t>
  </si>
  <si>
    <t>Съставител:  Виктория Поповска</t>
  </si>
  <si>
    <t xml:space="preserve"> Камен Колчев</t>
  </si>
  <si>
    <t>Ръководител:  Камен Колчев</t>
  </si>
  <si>
    <t>10. Други постъпления/ плащания от инвестиционна дейност нетно</t>
  </si>
  <si>
    <t>12.Парични потоци от бизнес комбинации /нетно/</t>
  </si>
  <si>
    <t>13.Придобиване на материални активи</t>
  </si>
  <si>
    <t>11.Придобиване на финансови инструменти нетно</t>
  </si>
  <si>
    <t xml:space="preserve">5. Получени/платени лихви по предоставени заеми </t>
  </si>
  <si>
    <t>9. Плащания при разпределение на печалби</t>
  </si>
  <si>
    <t>10. Курсови разлики</t>
  </si>
  <si>
    <t>11. Други постъпления /плащания от оперативна дейност</t>
  </si>
  <si>
    <t>към 30.06.2016 г.</t>
  </si>
  <si>
    <t>Дата на съставяне: 22.08.2016 г.</t>
  </si>
  <si>
    <t>22.08.2016 г.</t>
  </si>
  <si>
    <t xml:space="preserve">Дата на съставяне:   22.08.2016 г.                   </t>
  </si>
  <si>
    <t xml:space="preserve">Дата  на съставяне: 22.08.2016 г.                                                                                                         </t>
  </si>
  <si>
    <t xml:space="preserve">Дата на съставяне: 22.08.2016 г.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</si>
</sst>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m/yyyy&quot; &quot;&quot;г.&quot;;@"/>
    <numFmt numFmtId="166" formatCode="0.000%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Verdana"/>
      <family val="2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4" applyFont="1" applyBorder="1" applyAlignment="1" applyProtection="1">
      <alignment horizontal="left" vertical="top"/>
      <protection locked="0"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1" fillId="0" borderId="0" xfId="67" applyFont="1" applyAlignment="1">
      <alignment horizontal="centerContinuous" wrapText="1"/>
      <protection/>
    </xf>
    <xf numFmtId="0" fontId="13" fillId="0" borderId="0" xfId="67" applyFont="1">
      <alignment/>
      <protection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7" applyFont="1" applyAlignment="1">
      <alignment/>
      <protection/>
    </xf>
    <xf numFmtId="0" fontId="13" fillId="0" borderId="0" xfId="67" applyFont="1" applyAlignment="1">
      <alignment/>
      <protection/>
    </xf>
    <xf numFmtId="0" fontId="11" fillId="0" borderId="0" xfId="67" applyFont="1">
      <alignment/>
      <protection/>
    </xf>
    <xf numFmtId="0" fontId="11" fillId="0" borderId="0" xfId="65" applyFont="1" applyAlignment="1">
      <alignment wrapText="1"/>
      <protection/>
    </xf>
    <xf numFmtId="0" fontId="11" fillId="0" borderId="0" xfId="65" applyFont="1" applyAlignment="1">
      <alignment horizontal="right" wrapText="1"/>
      <protection/>
    </xf>
    <xf numFmtId="0" fontId="11" fillId="0" borderId="10" xfId="67" applyFont="1" applyBorder="1" applyAlignment="1">
      <alignment horizontal="center" vertical="center" wrapText="1"/>
      <protection/>
    </xf>
    <xf numFmtId="0" fontId="11" fillId="0" borderId="1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center" vertical="center" wrapText="1"/>
      <protection/>
    </xf>
    <xf numFmtId="0" fontId="13" fillId="0" borderId="0" xfId="67" applyFont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Fill="1" applyBorder="1" applyAlignment="1">
      <alignment horizontal="center" vertical="center" wrapText="1"/>
      <protection/>
    </xf>
    <xf numFmtId="0" fontId="11" fillId="0" borderId="10" xfId="67" applyFont="1" applyBorder="1" applyAlignment="1">
      <alignment vertical="center" wrapText="1"/>
      <protection/>
    </xf>
    <xf numFmtId="0" fontId="12" fillId="0" borderId="0" xfId="67" applyFont="1" applyBorder="1">
      <alignment/>
      <protection/>
    </xf>
    <xf numFmtId="0" fontId="10" fillId="0" borderId="0" xfId="67" applyFont="1">
      <alignment/>
      <protection/>
    </xf>
    <xf numFmtId="0" fontId="12" fillId="0" borderId="10" xfId="67" applyFont="1" applyBorder="1" applyAlignment="1">
      <alignment vertical="center" wrapText="1"/>
      <protection/>
    </xf>
    <xf numFmtId="0" fontId="12" fillId="0" borderId="10" xfId="67" applyFont="1" applyBorder="1" applyAlignment="1">
      <alignment wrapText="1"/>
      <protection/>
    </xf>
    <xf numFmtId="3" fontId="12" fillId="0" borderId="0" xfId="67" applyNumberFormat="1" applyFont="1" applyBorder="1" applyAlignment="1" applyProtection="1">
      <alignment vertical="center"/>
      <protection locked="0"/>
    </xf>
    <xf numFmtId="0" fontId="11" fillId="0" borderId="0" xfId="67" applyFont="1" applyBorder="1" applyProtection="1">
      <alignment/>
      <protection locked="0"/>
    </xf>
    <xf numFmtId="0" fontId="10" fillId="0" borderId="0" xfId="67" applyFont="1" applyAlignment="1">
      <alignment wrapText="1"/>
      <protection/>
    </xf>
    <xf numFmtId="0" fontId="10" fillId="0" borderId="0" xfId="67" applyFont="1" applyBorder="1">
      <alignment/>
      <protection/>
    </xf>
    <xf numFmtId="0" fontId="10" fillId="0" borderId="0" xfId="66" applyFont="1">
      <alignment/>
      <protection/>
    </xf>
    <xf numFmtId="0" fontId="12" fillId="0" borderId="0" xfId="66" applyFont="1" applyBorder="1" applyAlignment="1" applyProtection="1">
      <alignment horizontal="centerContinuous"/>
      <protection locked="0"/>
    </xf>
    <xf numFmtId="0" fontId="10" fillId="0" borderId="0" xfId="66" applyFont="1" applyBorder="1" applyAlignment="1">
      <alignment wrapText="1"/>
      <protection/>
    </xf>
    <xf numFmtId="0" fontId="10" fillId="0" borderId="0" xfId="66" applyFont="1" applyBorder="1">
      <alignment/>
      <protection/>
    </xf>
    <xf numFmtId="0" fontId="18" fillId="0" borderId="0" xfId="66" applyFont="1" applyBorder="1" applyAlignment="1">
      <alignment vertical="center" wrapText="1"/>
      <protection/>
    </xf>
    <xf numFmtId="0" fontId="10" fillId="0" borderId="0" xfId="66" applyFont="1" applyAlignment="1">
      <alignment wrapText="1"/>
      <protection/>
    </xf>
    <xf numFmtId="49" fontId="11" fillId="0" borderId="11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vertical="center" wrapText="1"/>
      <protection/>
    </xf>
    <xf numFmtId="49" fontId="11" fillId="0" borderId="0" xfId="67" applyNumberFormat="1" applyFont="1" applyAlignment="1">
      <alignment horizontal="center" wrapText="1"/>
      <protection/>
    </xf>
    <xf numFmtId="49" fontId="12" fillId="0" borderId="10" xfId="67" applyNumberFormat="1" applyFont="1" applyBorder="1" applyAlignment="1">
      <alignment horizontal="center" wrapText="1"/>
      <protection/>
    </xf>
    <xf numFmtId="49" fontId="11" fillId="0" borderId="0" xfId="67" applyNumberFormat="1" applyFont="1" applyBorder="1" applyAlignment="1" applyProtection="1">
      <alignment horizontal="center" wrapText="1"/>
      <protection locked="0"/>
    </xf>
    <xf numFmtId="49" fontId="10" fillId="0" borderId="0" xfId="67" applyNumberFormat="1" applyFont="1" applyAlignment="1">
      <alignment horizontal="center" wrapText="1"/>
      <protection/>
    </xf>
    <xf numFmtId="49" fontId="12" fillId="33" borderId="10" xfId="67" applyNumberFormat="1" applyFont="1" applyFill="1" applyBorder="1" applyAlignment="1">
      <alignment horizontal="center" vertical="center" wrapText="1"/>
      <protection/>
    </xf>
    <xf numFmtId="49" fontId="11" fillId="0" borderId="12" xfId="67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1" fontId="12" fillId="36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vertical="center"/>
      <protection/>
    </xf>
    <xf numFmtId="3" fontId="12" fillId="0" borderId="10" xfId="66" applyNumberFormat="1" applyFont="1" applyBorder="1" applyProtection="1">
      <alignment/>
      <protection/>
    </xf>
    <xf numFmtId="1" fontId="10" fillId="34" borderId="10" xfId="66" applyNumberFormat="1" applyFont="1" applyFill="1" applyBorder="1" applyProtection="1">
      <alignment/>
      <protection locked="0"/>
    </xf>
    <xf numFmtId="0" fontId="10" fillId="0" borderId="10" xfId="66" applyFont="1" applyBorder="1" applyProtection="1">
      <alignment/>
      <protection/>
    </xf>
    <xf numFmtId="1" fontId="10" fillId="36" borderId="10" xfId="66" applyNumberFormat="1" applyFont="1" applyFill="1" applyBorder="1" applyProtection="1">
      <alignment/>
      <protection locked="0"/>
    </xf>
    <xf numFmtId="3" fontId="10" fillId="0" borderId="10" xfId="66" applyNumberFormat="1" applyFont="1" applyBorder="1" applyProtection="1">
      <alignment/>
      <protection/>
    </xf>
    <xf numFmtId="3" fontId="10" fillId="0" borderId="10" xfId="66" applyNumberFormat="1" applyFont="1" applyFill="1" applyBorder="1" applyProtection="1">
      <alignment/>
      <protection/>
    </xf>
    <xf numFmtId="1" fontId="12" fillId="35" borderId="10" xfId="65" applyNumberFormat="1" applyFont="1" applyFill="1" applyBorder="1" applyAlignment="1" applyProtection="1">
      <alignment wrapText="1"/>
      <protection locked="0"/>
    </xf>
    <xf numFmtId="3" fontId="12" fillId="0" borderId="10" xfId="65" applyNumberFormat="1" applyFont="1" applyFill="1" applyBorder="1" applyAlignment="1" applyProtection="1">
      <alignment wrapText="1"/>
      <protection/>
    </xf>
    <xf numFmtId="1" fontId="12" fillId="36" borderId="10" xfId="65" applyNumberFormat="1" applyFont="1" applyFill="1" applyBorder="1" applyAlignment="1" applyProtection="1">
      <alignment wrapText="1"/>
      <protection locked="0"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3" fontId="12" fillId="0" borderId="10" xfId="67" applyNumberFormat="1" applyFont="1" applyFill="1" applyBorder="1" applyAlignment="1" applyProtection="1">
      <alignment vertical="center"/>
      <protection/>
    </xf>
    <xf numFmtId="3" fontId="12" fillId="0" borderId="10" xfId="67" applyNumberFormat="1" applyFont="1" applyBorder="1" applyAlignment="1" applyProtection="1">
      <alignment vertical="center"/>
      <protection/>
    </xf>
    <xf numFmtId="1" fontId="12" fillId="35" borderId="10" xfId="67" applyNumberFormat="1" applyFont="1" applyFill="1" applyBorder="1" applyAlignment="1" applyProtection="1">
      <alignment vertical="center"/>
      <protection locked="0"/>
    </xf>
    <xf numFmtId="3" fontId="12" fillId="0" borderId="13" xfId="67" applyNumberFormat="1" applyFont="1" applyBorder="1" applyAlignment="1" applyProtection="1">
      <alignment vertical="center"/>
      <protection/>
    </xf>
    <xf numFmtId="3" fontId="12" fillId="0" borderId="11" xfId="67" applyNumberFormat="1" applyFont="1" applyBorder="1" applyAlignment="1" applyProtection="1">
      <alignment vertical="center"/>
      <protection/>
    </xf>
    <xf numFmtId="1" fontId="11" fillId="34" borderId="14" xfId="66" applyNumberFormat="1" applyFont="1" applyFill="1" applyBorder="1" applyAlignment="1" applyProtection="1">
      <alignment vertical="center"/>
      <protection locked="0"/>
    </xf>
    <xf numFmtId="0" fontId="11" fillId="0" borderId="10" xfId="66" applyFont="1" applyBorder="1" applyAlignment="1" applyProtection="1">
      <alignment vertical="center" wrapText="1"/>
      <protection/>
    </xf>
    <xf numFmtId="49" fontId="13" fillId="0" borderId="10" xfId="66" applyNumberFormat="1" applyFont="1" applyBorder="1" applyAlignment="1" applyProtection="1">
      <alignment horizontal="centerContinuous" wrapText="1"/>
      <protection/>
    </xf>
    <xf numFmtId="0" fontId="10" fillId="0" borderId="0" xfId="66" applyFont="1" applyProtection="1">
      <alignment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wrapText="1"/>
      <protection/>
    </xf>
    <xf numFmtId="1" fontId="12" fillId="34" borderId="10" xfId="65" applyNumberFormat="1" applyFont="1" applyFill="1" applyBorder="1" applyAlignment="1" applyProtection="1">
      <alignment wrapText="1"/>
      <protection locked="0"/>
    </xf>
    <xf numFmtId="1" fontId="12" fillId="0" borderId="0" xfId="65" applyNumberFormat="1" applyFont="1" applyAlignment="1" applyProtection="1">
      <alignment wrapText="1"/>
      <protection/>
    </xf>
    <xf numFmtId="0" fontId="12" fillId="0" borderId="0" xfId="67" applyFont="1" applyBorder="1" applyProtection="1">
      <alignment/>
      <protection/>
    </xf>
    <xf numFmtId="0" fontId="10" fillId="0" borderId="0" xfId="67" applyFont="1" applyProtection="1">
      <alignment/>
      <protection/>
    </xf>
    <xf numFmtId="0" fontId="11" fillId="0" borderId="0" xfId="67" applyFont="1" applyBorder="1" applyAlignment="1">
      <alignment horizontal="centerContinuous" vertical="center" wrapText="1"/>
      <protection/>
    </xf>
    <xf numFmtId="0" fontId="11" fillId="0" borderId="0" xfId="67" applyFont="1" applyBorder="1" applyAlignment="1">
      <alignment horizontal="left" vertical="top" wrapText="1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4" applyFont="1" applyAlignment="1">
      <alignment vertical="top" wrapText="1"/>
      <protection/>
    </xf>
    <xf numFmtId="0" fontId="9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 wrapText="1"/>
      <protection locked="0"/>
    </xf>
    <xf numFmtId="1" fontId="9" fillId="34" borderId="12" xfId="64" applyNumberFormat="1" applyFont="1" applyFill="1" applyBorder="1" applyAlignment="1" applyProtection="1">
      <alignment vertical="top" wrapText="1"/>
      <protection locked="0"/>
    </xf>
    <xf numFmtId="1" fontId="9" fillId="34" borderId="15" xfId="64" applyNumberFormat="1" applyFont="1" applyFill="1" applyBorder="1" applyAlignment="1" applyProtection="1">
      <alignment vertical="top" wrapText="1"/>
      <protection locked="0"/>
    </xf>
    <xf numFmtId="1" fontId="9" fillId="36" borderId="15" xfId="64" applyNumberFormat="1" applyFont="1" applyFill="1" applyBorder="1" applyAlignment="1" applyProtection="1">
      <alignment vertical="top" wrapText="1"/>
      <protection locked="0"/>
    </xf>
    <xf numFmtId="1" fontId="9" fillId="0" borderId="15" xfId="64" applyNumberFormat="1" applyFont="1" applyBorder="1" applyAlignment="1" applyProtection="1">
      <alignment vertical="top" wrapText="1"/>
      <protection/>
    </xf>
    <xf numFmtId="1" fontId="9" fillId="0" borderId="12" xfId="64" applyNumberFormat="1" applyFont="1" applyBorder="1" applyAlignment="1" applyProtection="1">
      <alignment vertical="top" wrapText="1"/>
      <protection/>
    </xf>
    <xf numFmtId="1" fontId="9" fillId="0" borderId="15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9" fillId="35" borderId="15" xfId="64" applyNumberFormat="1" applyFont="1" applyFill="1" applyBorder="1" applyAlignment="1" applyProtection="1">
      <alignment vertical="top" wrapText="1"/>
      <protection locked="0"/>
    </xf>
    <xf numFmtId="1" fontId="9" fillId="0" borderId="16" xfId="64" applyNumberFormat="1" applyFont="1" applyBorder="1" applyAlignment="1" applyProtection="1">
      <alignment vertical="top" wrapText="1"/>
      <protection/>
    </xf>
    <xf numFmtId="1" fontId="9" fillId="36" borderId="17" xfId="64" applyNumberFormat="1" applyFont="1" applyFill="1" applyBorder="1" applyAlignment="1" applyProtection="1">
      <alignment vertical="top" wrapText="1"/>
      <protection locked="0"/>
    </xf>
    <xf numFmtId="1" fontId="9" fillId="0" borderId="18" xfId="64" applyNumberFormat="1" applyFont="1" applyBorder="1" applyAlignment="1" applyProtection="1">
      <alignment vertical="top" wrapText="1"/>
      <protection/>
    </xf>
    <xf numFmtId="1" fontId="7" fillId="0" borderId="15" xfId="64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/>
      <protection/>
    </xf>
    <xf numFmtId="1" fontId="7" fillId="0" borderId="19" xfId="64" applyNumberFormat="1" applyFont="1" applyBorder="1" applyAlignment="1" applyProtection="1">
      <alignment vertical="top" wrapText="1"/>
      <protection/>
    </xf>
    <xf numFmtId="1" fontId="9" fillId="0" borderId="20" xfId="64" applyNumberFormat="1" applyFont="1" applyBorder="1" applyAlignment="1" applyProtection="1">
      <alignment vertical="top" wrapText="1"/>
      <protection/>
    </xf>
    <xf numFmtId="0" fontId="7" fillId="0" borderId="0" xfId="64" applyFont="1" applyBorder="1" applyAlignment="1">
      <alignment vertical="top" wrapText="1"/>
      <protection/>
    </xf>
    <xf numFmtId="49" fontId="7" fillId="0" borderId="0" xfId="64" applyNumberFormat="1" applyFont="1" applyBorder="1" applyAlignment="1">
      <alignment vertical="top" wrapText="1"/>
      <protection/>
    </xf>
    <xf numFmtId="1" fontId="9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11" fillId="0" borderId="13" xfId="67" applyFont="1" applyBorder="1" applyAlignment="1">
      <alignment horizontal="centerContinuous" vertical="center" wrapText="1"/>
      <protection/>
    </xf>
    <xf numFmtId="0" fontId="11" fillId="0" borderId="21" xfId="67" applyFont="1" applyBorder="1" applyAlignment="1">
      <alignment horizontal="centerContinuous" vertical="center" wrapText="1"/>
      <protection/>
    </xf>
    <xf numFmtId="0" fontId="11" fillId="0" borderId="11" xfId="67" applyFont="1" applyBorder="1" applyAlignment="1">
      <alignment horizontal="centerContinuous" vertical="center" wrapText="1"/>
      <protection/>
    </xf>
    <xf numFmtId="0" fontId="11" fillId="33" borderId="13" xfId="67" applyFont="1" applyFill="1" applyBorder="1" applyAlignment="1">
      <alignment horizontal="centerContinuous" vertical="center" wrapText="1"/>
      <protection/>
    </xf>
    <xf numFmtId="0" fontId="11" fillId="33" borderId="11" xfId="67" applyFont="1" applyFill="1" applyBorder="1" applyAlignment="1">
      <alignment horizontal="centerContinuous" vertical="center" wrapText="1"/>
      <protection/>
    </xf>
    <xf numFmtId="1" fontId="12" fillId="33" borderId="12" xfId="67" applyNumberFormat="1" applyFont="1" applyFill="1" applyBorder="1" applyAlignment="1" applyProtection="1">
      <alignment vertical="center"/>
      <protection locked="0"/>
    </xf>
    <xf numFmtId="1" fontId="12" fillId="33" borderId="22" xfId="67" applyNumberFormat="1" applyFont="1" applyFill="1" applyBorder="1" applyAlignment="1" applyProtection="1">
      <alignment vertical="center"/>
      <protection locked="0"/>
    </xf>
    <xf numFmtId="1" fontId="12" fillId="33" borderId="14" xfId="67" applyNumberFormat="1" applyFont="1" applyFill="1" applyBorder="1" applyAlignment="1" applyProtection="1">
      <alignment vertical="center"/>
      <protection locked="0"/>
    </xf>
    <xf numFmtId="1" fontId="12" fillId="34" borderId="10" xfId="67" applyNumberFormat="1" applyFont="1" applyFill="1" applyBorder="1" applyAlignment="1" applyProtection="1">
      <alignment vertical="center"/>
      <protection locked="0"/>
    </xf>
    <xf numFmtId="0" fontId="11" fillId="0" borderId="13" xfId="67" applyFont="1" applyBorder="1" applyAlignment="1">
      <alignment horizontal="left" vertical="center" wrapText="1"/>
      <protection/>
    </xf>
    <xf numFmtId="1" fontId="12" fillId="0" borderId="12" xfId="67" applyNumberFormat="1" applyFont="1" applyFill="1" applyBorder="1" applyAlignment="1" applyProtection="1">
      <alignment vertical="center"/>
      <protection locked="0"/>
    </xf>
    <xf numFmtId="3" fontId="12" fillId="0" borderId="0" xfId="67" applyNumberFormat="1" applyFont="1" applyBorder="1" applyProtection="1">
      <alignment/>
      <protection/>
    </xf>
    <xf numFmtId="0" fontId="11" fillId="0" borderId="12" xfId="67" applyFont="1" applyBorder="1" applyAlignment="1">
      <alignment horizontal="centerContinuous" vertical="center" wrapText="1"/>
      <protection/>
    </xf>
    <xf numFmtId="0" fontId="11" fillId="0" borderId="16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7" applyFont="1" applyBorder="1" applyAlignment="1">
      <alignment horizontal="center" vertical="center" wrapText="1"/>
      <protection/>
    </xf>
    <xf numFmtId="0" fontId="11" fillId="0" borderId="11" xfId="67" applyFont="1" applyFill="1" applyBorder="1" applyAlignment="1">
      <alignment horizontal="center" vertical="center" wrapText="1"/>
      <protection/>
    </xf>
    <xf numFmtId="0" fontId="11" fillId="0" borderId="23" xfId="67" applyFont="1" applyBorder="1" applyAlignment="1">
      <alignment horizontal="centerContinuous" vertical="center" wrapText="1"/>
      <protection/>
    </xf>
    <xf numFmtId="0" fontId="11" fillId="33" borderId="21" xfId="67" applyFont="1" applyFill="1" applyBorder="1" applyAlignment="1">
      <alignment horizontal="center" vertical="center" wrapText="1"/>
      <protection/>
    </xf>
    <xf numFmtId="0" fontId="11" fillId="0" borderId="16" xfId="67" applyFont="1" applyBorder="1" applyAlignment="1">
      <alignment horizontal="centerContinuous" vertical="center" wrapText="1"/>
      <protection/>
    </xf>
    <xf numFmtId="0" fontId="11" fillId="0" borderId="17" xfId="67" applyFont="1" applyBorder="1" applyAlignment="1">
      <alignment horizontal="center" vertical="center" wrapText="1"/>
      <protection/>
    </xf>
    <xf numFmtId="0" fontId="11" fillId="0" borderId="24" xfId="67" applyFont="1" applyBorder="1" applyAlignment="1">
      <alignment horizontal="centerContinuous" vertical="center" wrapText="1"/>
      <protection/>
    </xf>
    <xf numFmtId="0" fontId="11" fillId="0" borderId="25" xfId="67" applyFont="1" applyBorder="1" applyAlignment="1">
      <alignment horizontal="centerContinuous" vertical="center" wrapText="1"/>
      <protection/>
    </xf>
    <xf numFmtId="49" fontId="11" fillId="0" borderId="16" xfId="67" applyNumberFormat="1" applyFont="1" applyBorder="1" applyAlignment="1">
      <alignment horizontal="centerContinuous" vertical="center" wrapText="1"/>
      <protection/>
    </xf>
    <xf numFmtId="49" fontId="11" fillId="0" borderId="17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center" vertical="top" wrapText="1"/>
      <protection locked="0"/>
    </xf>
    <xf numFmtId="0" fontId="9" fillId="0" borderId="0" xfId="64" applyFont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center" vertical="top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26" xfId="64" applyFont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top" wrapText="1"/>
      <protection/>
    </xf>
    <xf numFmtId="14" fontId="7" fillId="0" borderId="27" xfId="64" applyNumberFormat="1" applyFont="1" applyBorder="1" applyAlignment="1" applyProtection="1">
      <alignment horizontal="center" vertical="top" wrapText="1"/>
      <protection/>
    </xf>
    <xf numFmtId="49" fontId="7" fillId="0" borderId="27" xfId="64" applyNumberFormat="1" applyFont="1" applyBorder="1" applyAlignment="1" applyProtection="1">
      <alignment horizontal="center" vertical="center" wrapText="1"/>
      <protection/>
    </xf>
    <xf numFmtId="14" fontId="7" fillId="0" borderId="28" xfId="64" applyNumberFormat="1" applyFont="1" applyBorder="1" applyAlignment="1" applyProtection="1">
      <alignment horizontal="center" vertical="top" wrapText="1"/>
      <protection/>
    </xf>
    <xf numFmtId="0" fontId="7" fillId="0" borderId="29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0" fontId="7" fillId="0" borderId="15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right" vertical="top" wrapText="1"/>
      <protection/>
    </xf>
    <xf numFmtId="0" fontId="9" fillId="0" borderId="10" xfId="64" applyFont="1" applyBorder="1" applyAlignment="1" applyProtection="1">
      <alignment vertical="top" wrapText="1"/>
      <protection/>
    </xf>
    <xf numFmtId="0" fontId="9" fillId="0" borderId="12" xfId="64" applyFont="1" applyBorder="1" applyAlignment="1" applyProtection="1">
      <alignment vertical="top" wrapText="1"/>
      <protection/>
    </xf>
    <xf numFmtId="49" fontId="7" fillId="33" borderId="16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0" fillId="37" borderId="29" xfId="64" applyFont="1" applyFill="1" applyBorder="1" applyAlignment="1" applyProtection="1">
      <alignment vertical="top" wrapText="1"/>
      <protection/>
    </xf>
    <xf numFmtId="0" fontId="9" fillId="0" borderId="10" xfId="64" applyFont="1" applyBorder="1" applyAlignment="1" applyProtection="1">
      <alignment horizontal="right" vertical="top" wrapText="1"/>
      <protection/>
    </xf>
    <xf numFmtId="0" fontId="20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20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8" fillId="0" borderId="12" xfId="64" applyNumberFormat="1" applyFont="1" applyBorder="1" applyAlignment="1" applyProtection="1">
      <alignment horizontal="right"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20" fillId="37" borderId="10" xfId="64" applyNumberFormat="1" applyFont="1" applyFill="1" applyBorder="1" applyAlignment="1" applyProtection="1">
      <alignment vertical="top" wrapText="1"/>
      <protection/>
    </xf>
    <xf numFmtId="1" fontId="9" fillId="0" borderId="10" xfId="64" applyNumberFormat="1" applyFont="1" applyBorder="1" applyAlignment="1" applyProtection="1">
      <alignment vertical="top" wrapText="1"/>
      <protection/>
    </xf>
    <xf numFmtId="1" fontId="20" fillId="37" borderId="10" xfId="64" applyNumberFormat="1" applyFont="1" applyFill="1" applyBorder="1" applyAlignment="1" applyProtection="1">
      <alignment vertical="top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0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7" fillId="0" borderId="16" xfId="64" applyNumberFormat="1" applyFont="1" applyBorder="1" applyAlignment="1" applyProtection="1">
      <alignment horizontal="right" vertical="top" wrapText="1"/>
      <protection/>
    </xf>
    <xf numFmtId="0" fontId="20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0" fillId="37" borderId="10" xfId="64" applyNumberFormat="1" applyFont="1" applyFill="1" applyBorder="1" applyAlignment="1" applyProtection="1">
      <alignment vertical="top"/>
      <protection/>
    </xf>
    <xf numFmtId="0" fontId="20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9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6" xfId="64" applyNumberFormat="1" applyFont="1" applyBorder="1" applyAlignment="1" applyProtection="1">
      <alignment horizontal="right" vertical="top" wrapText="1"/>
      <protection/>
    </xf>
    <xf numFmtId="1" fontId="9" fillId="0" borderId="30" xfId="64" applyNumberFormat="1" applyFont="1" applyBorder="1" applyAlignment="1" applyProtection="1">
      <alignment vertical="top" wrapText="1"/>
      <protection/>
    </xf>
    <xf numFmtId="1" fontId="9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9" fillId="0" borderId="32" xfId="64" applyNumberFormat="1" applyFont="1" applyBorder="1" applyAlignment="1" applyProtection="1">
      <alignment vertical="top" wrapText="1"/>
      <protection/>
    </xf>
    <xf numFmtId="1" fontId="9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5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11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35" xfId="66" applyFont="1" applyBorder="1" applyAlignment="1" applyProtection="1">
      <alignment horizontal="centerContinuous"/>
      <protection locked="0"/>
    </xf>
    <xf numFmtId="0" fontId="12" fillId="0" borderId="0" xfId="66" applyFont="1" applyAlignment="1" applyProtection="1">
      <alignment horizontal="centerContinuous" wrapText="1"/>
      <protection locked="0"/>
    </xf>
    <xf numFmtId="0" fontId="10" fillId="0" borderId="0" xfId="66" applyFont="1" applyAlignment="1" applyProtection="1">
      <alignment horizontal="centerContinuous" wrapText="1"/>
      <protection locked="0"/>
    </xf>
    <xf numFmtId="0" fontId="10" fillId="0" borderId="0" xfId="66" applyFont="1" applyProtection="1">
      <alignment/>
      <protection locked="0"/>
    </xf>
    <xf numFmtId="0" fontId="6" fillId="0" borderId="0" xfId="64" applyFont="1" applyAlignment="1" applyProtection="1">
      <alignment vertical="top"/>
      <protection locked="0"/>
    </xf>
    <xf numFmtId="0" fontId="6" fillId="0" borderId="0" xfId="64" applyFont="1" applyAlignment="1" applyProtection="1">
      <alignment vertical="top" wrapText="1"/>
      <protection locked="0"/>
    </xf>
    <xf numFmtId="0" fontId="13" fillId="0" borderId="0" xfId="66" applyFont="1" applyAlignment="1" applyProtection="1">
      <alignment horizontal="right"/>
      <protection locked="0"/>
    </xf>
    <xf numFmtId="0" fontId="11" fillId="0" borderId="10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2" xfId="66" applyFont="1" applyBorder="1" applyAlignment="1" applyProtection="1">
      <alignment horizontal="center" vertical="center" wrapText="1"/>
      <protection/>
    </xf>
    <xf numFmtId="0" fontId="11" fillId="0" borderId="11" xfId="66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0" fontId="12" fillId="0" borderId="10" xfId="66" applyFont="1" applyFill="1" applyBorder="1" applyProtection="1">
      <alignment/>
      <protection/>
    </xf>
    <xf numFmtId="0" fontId="12" fillId="0" borderId="10" xfId="66" applyFont="1" applyBorder="1" applyAlignment="1" applyProtection="1">
      <alignment vertical="center" wrapText="1"/>
      <protection/>
    </xf>
    <xf numFmtId="3" fontId="12" fillId="0" borderId="10" xfId="66" applyNumberFormat="1" applyFont="1" applyBorder="1" applyAlignment="1" applyProtection="1">
      <alignment horizontal="center" vertical="center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0" fontId="12" fillId="0" borderId="10" xfId="66" applyFont="1" applyFill="1" applyBorder="1" applyAlignment="1" applyProtection="1">
      <alignment vertical="center" wrapText="1"/>
      <protection/>
    </xf>
    <xf numFmtId="0" fontId="14" fillId="0" borderId="10" xfId="66" applyFont="1" applyBorder="1" applyAlignment="1" applyProtection="1">
      <alignment horizontal="right" vertic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0" fontId="15" fillId="0" borderId="10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3" fontId="14" fillId="0" borderId="10" xfId="66" applyNumberFormat="1" applyFont="1" applyBorder="1" applyAlignment="1" applyProtection="1">
      <alignment horizontal="center" vertical="center"/>
      <protection/>
    </xf>
    <xf numFmtId="0" fontId="12" fillId="0" borderId="10" xfId="66" applyFont="1" applyBorder="1" applyAlignment="1" applyProtection="1">
      <alignment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0" fontId="12" fillId="0" borderId="14" xfId="66" applyFont="1" applyBorder="1" applyAlignment="1" applyProtection="1">
      <alignment horizontal="center" vertical="center" wrapText="1"/>
      <protection/>
    </xf>
    <xf numFmtId="0" fontId="14" fillId="0" borderId="14" xfId="66" applyFont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horizontal="left" vertical="center" wrapText="1"/>
      <protection/>
    </xf>
    <xf numFmtId="0" fontId="14" fillId="0" borderId="14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0" fontId="16" fillId="0" borderId="10" xfId="66" applyFont="1" applyBorder="1" applyAlignment="1" applyProtection="1">
      <alignment vertical="center" wrapText="1"/>
      <protection/>
    </xf>
    <xf numFmtId="0" fontId="12" fillId="0" borderId="29" xfId="66" applyFont="1" applyBorder="1" applyAlignment="1" applyProtection="1">
      <alignment vertical="center" wrapText="1"/>
      <protection/>
    </xf>
    <xf numFmtId="49" fontId="12" fillId="0" borderId="14" xfId="66" applyNumberFormat="1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0" fontId="12" fillId="0" borderId="22" xfId="66" applyFont="1" applyBorder="1" applyAlignment="1" applyProtection="1">
      <alignment vertical="center" wrapText="1"/>
      <protection/>
    </xf>
    <xf numFmtId="0" fontId="11" fillId="0" borderId="12" xfId="66" applyFont="1" applyBorder="1" applyAlignment="1" applyProtection="1">
      <alignment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2" fillId="0" borderId="0" xfId="66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6" applyNumberFormat="1" applyFont="1" applyBorder="1" applyAlignment="1" applyProtection="1">
      <alignment vertical="center"/>
      <protection/>
    </xf>
    <xf numFmtId="1" fontId="10" fillId="0" borderId="10" xfId="66" applyNumberFormat="1" applyFont="1" applyBorder="1" applyProtection="1">
      <alignment/>
      <protection/>
    </xf>
    <xf numFmtId="1" fontId="9" fillId="38" borderId="15" xfId="64" applyNumberFormat="1" applyFont="1" applyFill="1" applyBorder="1" applyAlignment="1" applyProtection="1">
      <alignment vertical="top" wrapText="1"/>
      <protection locked="0"/>
    </xf>
    <xf numFmtId="1" fontId="9" fillId="38" borderId="12" xfId="64" applyNumberFormat="1" applyFont="1" applyFill="1" applyBorder="1" applyAlignment="1" applyProtection="1">
      <alignment vertical="top" wrapText="1"/>
      <protection locked="0"/>
    </xf>
    <xf numFmtId="0" fontId="12" fillId="0" borderId="0" xfId="65" applyFont="1" applyAlignment="1" applyProtection="1">
      <alignment wrapText="1"/>
      <protection locked="0"/>
    </xf>
    <xf numFmtId="0" fontId="12" fillId="0" borderId="0" xfId="65" applyFont="1" applyFill="1" applyAlignment="1" applyProtection="1">
      <alignment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5" applyFont="1" applyFill="1" applyBorder="1" applyAlignment="1" applyProtection="1">
      <alignment horizontal="centerContinuous" vertical="center" wrapText="1"/>
      <protection locked="0"/>
    </xf>
    <xf numFmtId="1" fontId="12" fillId="0" borderId="0" xfId="65" applyNumberFormat="1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Continuous" wrapText="1"/>
      <protection/>
    </xf>
    <xf numFmtId="0" fontId="12" fillId="0" borderId="0" xfId="65" applyFont="1" applyAlignment="1" applyProtection="1">
      <alignment horizontal="center" wrapText="1"/>
      <protection/>
    </xf>
    <xf numFmtId="0" fontId="11" fillId="0" borderId="0" xfId="65" applyFont="1" applyAlignment="1" applyProtection="1">
      <alignment wrapText="1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14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 applyBorder="1" applyAlignment="1" applyProtection="1">
      <alignment horizontal="center" wrapText="1"/>
      <protection/>
    </xf>
    <xf numFmtId="49" fontId="11" fillId="0" borderId="10" xfId="65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wrapText="1"/>
      <protection/>
    </xf>
    <xf numFmtId="49" fontId="14" fillId="0" borderId="10" xfId="65" applyNumberFormat="1" applyFont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wrapText="1"/>
      <protection/>
    </xf>
    <xf numFmtId="49" fontId="12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2" fillId="0" borderId="10" xfId="65" applyNumberFormat="1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2" fillId="0" borderId="0" xfId="65" applyNumberFormat="1" applyFont="1" applyBorder="1" applyAlignment="1" applyProtection="1">
      <alignment wrapText="1"/>
      <protection/>
    </xf>
    <xf numFmtId="1" fontId="12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Alignment="1" applyProtection="1">
      <alignment horizontal="center"/>
      <protection/>
    </xf>
    <xf numFmtId="1" fontId="12" fillId="0" borderId="10" xfId="67" applyNumberFormat="1" applyFont="1" applyFill="1" applyBorder="1" applyAlignment="1" applyProtection="1">
      <alignment vertical="center"/>
      <protection/>
    </xf>
    <xf numFmtId="1" fontId="12" fillId="0" borderId="12" xfId="67" applyNumberFormat="1" applyFont="1" applyFill="1" applyBorder="1" applyAlignment="1" applyProtection="1">
      <alignment vertical="center"/>
      <protection/>
    </xf>
    <xf numFmtId="0" fontId="11" fillId="0" borderId="0" xfId="67" applyFont="1" applyBorder="1" applyAlignment="1" applyProtection="1">
      <alignment vertical="center" wrapText="1"/>
      <protection locked="0"/>
    </xf>
    <xf numFmtId="49" fontId="11" fillId="0" borderId="0" xfId="67" applyNumberFormat="1" applyFont="1" applyBorder="1" applyAlignment="1" applyProtection="1">
      <alignment horizontal="center" vertical="center" wrapText="1"/>
      <protection locked="0"/>
    </xf>
    <xf numFmtId="0" fontId="12" fillId="0" borderId="0" xfId="67" applyFont="1" applyBorder="1" applyProtection="1">
      <alignment/>
      <protection locked="0"/>
    </xf>
    <xf numFmtId="3" fontId="12" fillId="0" borderId="0" xfId="67" applyNumberFormat="1" applyFont="1" applyBorder="1" applyProtection="1">
      <alignment/>
      <protection locked="0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Border="1" applyProtection="1">
      <alignment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2" fillId="0" borderId="0" xfId="66" applyNumberFormat="1" applyFont="1" applyBorder="1" applyProtection="1">
      <alignment/>
      <protection locked="0"/>
    </xf>
    <xf numFmtId="0" fontId="11" fillId="0" borderId="0" xfId="66" applyFont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1" fontId="10" fillId="0" borderId="0" xfId="66" applyNumberFormat="1" applyFont="1" applyProtection="1">
      <alignment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 applyProtection="1">
      <alignment vertical="top"/>
      <protection locked="0"/>
    </xf>
    <xf numFmtId="49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4" applyFont="1" applyFill="1" applyAlignment="1" applyProtection="1">
      <alignment horizontal="right" vertical="top" wrapText="1"/>
      <protection locked="0"/>
    </xf>
    <xf numFmtId="0" fontId="19" fillId="37" borderId="10" xfId="64" applyFont="1" applyFill="1" applyBorder="1" applyAlignment="1" applyProtection="1">
      <alignment horizontal="left" vertical="top" wrapText="1"/>
      <protection/>
    </xf>
    <xf numFmtId="1" fontId="19" fillId="37" borderId="10" xfId="64" applyNumberFormat="1" applyFont="1" applyFill="1" applyBorder="1" applyAlignment="1" applyProtection="1">
      <alignment vertical="top" wrapText="1"/>
      <protection/>
    </xf>
    <xf numFmtId="0" fontId="19" fillId="37" borderId="37" xfId="64" applyFont="1" applyFill="1" applyBorder="1" applyAlignment="1" applyProtection="1">
      <alignment horizontal="left" vertical="top" wrapText="1"/>
      <protection/>
    </xf>
    <xf numFmtId="0" fontId="19" fillId="37" borderId="29" xfId="64" applyFont="1" applyFill="1" applyBorder="1" applyAlignment="1" applyProtection="1">
      <alignment vertical="top" wrapText="1"/>
      <protection/>
    </xf>
    <xf numFmtId="0" fontId="19" fillId="37" borderId="38" xfId="64" applyFont="1" applyFill="1" applyBorder="1" applyAlignment="1" applyProtection="1">
      <alignment vertical="top" wrapText="1"/>
      <protection/>
    </xf>
    <xf numFmtId="49" fontId="19" fillId="37" borderId="36" xfId="64" applyNumberFormat="1" applyFont="1" applyFill="1" applyBorder="1" applyAlignment="1" applyProtection="1">
      <alignment vertical="center" wrapText="1"/>
      <protection/>
    </xf>
    <xf numFmtId="0" fontId="19" fillId="37" borderId="10" xfId="64" applyFont="1" applyFill="1" applyBorder="1" applyAlignment="1" applyProtection="1">
      <alignment vertical="top" wrapText="1"/>
      <protection/>
    </xf>
    <xf numFmtId="0" fontId="11" fillId="0" borderId="0" xfId="67" applyFont="1" applyBorder="1" applyAlignment="1" applyProtection="1">
      <alignment horizontal="left" wrapText="1"/>
      <protection locked="0"/>
    </xf>
    <xf numFmtId="0" fontId="21" fillId="0" borderId="0" xfId="66" applyFont="1" applyAlignment="1" applyProtection="1">
      <alignment horizontal="left" wrapText="1"/>
      <protection locked="0"/>
    </xf>
    <xf numFmtId="3" fontId="11" fillId="0" borderId="14" xfId="66" applyNumberFormat="1" applyFont="1" applyFill="1" applyBorder="1" applyAlignment="1" applyProtection="1">
      <alignment vertical="center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49" fontId="11" fillId="0" borderId="32" xfId="64" applyNumberFormat="1" applyFont="1" applyBorder="1" applyAlignment="1" applyProtection="1">
      <alignment horizontal="left" vertical="top" wrapText="1"/>
      <protection locked="0"/>
    </xf>
    <xf numFmtId="0" fontId="9" fillId="0" borderId="0" xfId="67" applyFont="1" applyAlignment="1" applyProtection="1">
      <alignment horizontal="left"/>
      <protection locked="0"/>
    </xf>
    <xf numFmtId="49" fontId="11" fillId="0" borderId="0" xfId="64" applyNumberFormat="1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 wrapText="1"/>
      <protection locked="0"/>
    </xf>
    <xf numFmtId="0" fontId="7" fillId="0" borderId="10" xfId="64" applyFont="1" applyBorder="1" applyAlignment="1" applyProtection="1">
      <alignment horizontal="left" vertical="top"/>
      <protection locked="0"/>
    </xf>
    <xf numFmtId="0" fontId="9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9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4" applyFont="1" applyBorder="1" applyAlignment="1" applyProtection="1">
      <alignment vertical="top"/>
      <protection locked="0"/>
    </xf>
    <xf numFmtId="14" fontId="7" fillId="0" borderId="10" xfId="64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/>
    </xf>
    <xf numFmtId="1" fontId="9" fillId="0" borderId="0" xfId="64" applyNumberFormat="1" applyFont="1" applyAlignment="1" applyProtection="1">
      <alignment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Fill="1" applyBorder="1" applyAlignment="1" applyProtection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top"/>
      <protection/>
    </xf>
    <xf numFmtId="0" fontId="9" fillId="0" borderId="0" xfId="64" applyFont="1" applyFill="1" applyAlignment="1" applyProtection="1">
      <alignment vertical="top"/>
      <protection/>
    </xf>
    <xf numFmtId="0" fontId="9" fillId="0" borderId="0" xfId="64" applyFont="1" applyFill="1" applyAlignment="1" applyProtection="1">
      <alignment horizontal="right"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165" fontId="11" fillId="0" borderId="0" xfId="64" applyNumberFormat="1" applyFont="1" applyBorder="1" applyAlignment="1" applyProtection="1">
      <alignment horizontal="left" vertical="top"/>
      <protection/>
    </xf>
    <xf numFmtId="0" fontId="11" fillId="0" borderId="0" xfId="64" applyFont="1" applyFill="1" applyBorder="1" applyAlignment="1" applyProtection="1">
      <alignment vertical="top" wrapText="1"/>
      <protection/>
    </xf>
    <xf numFmtId="0" fontId="11" fillId="0" borderId="0" xfId="65" applyFont="1" applyFill="1" applyBorder="1" applyAlignment="1" applyProtection="1">
      <alignment horizontal="right" vertical="center" wrapText="1"/>
      <protection/>
    </xf>
    <xf numFmtId="0" fontId="12" fillId="0" borderId="0" xfId="65" applyFont="1" applyFill="1" applyAlignment="1" applyProtection="1">
      <alignment wrapText="1"/>
      <protection/>
    </xf>
    <xf numFmtId="0" fontId="12" fillId="0" borderId="0" xfId="63" applyFont="1" applyProtection="1">
      <alignment/>
      <protection locked="0"/>
    </xf>
    <xf numFmtId="0" fontId="11" fillId="0" borderId="0" xfId="62" applyFont="1" applyAlignment="1" applyProtection="1">
      <alignment horizontal="centerContinuous"/>
      <protection locked="0"/>
    </xf>
    <xf numFmtId="0" fontId="12" fillId="0" borderId="0" xfId="63" applyFont="1">
      <alignment/>
      <protection/>
    </xf>
    <xf numFmtId="0" fontId="11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9" fillId="0" borderId="0" xfId="64" applyFont="1" applyAlignment="1" applyProtection="1">
      <alignment vertical="top"/>
      <protection/>
    </xf>
    <xf numFmtId="0" fontId="12" fillId="0" borderId="0" xfId="62" applyFont="1" applyBorder="1" applyAlignment="1" applyProtection="1">
      <alignment vertical="justify" wrapText="1"/>
      <protection/>
    </xf>
    <xf numFmtId="0" fontId="12" fillId="0" borderId="0" xfId="62" applyFont="1" applyBorder="1" applyAlignment="1" applyProtection="1">
      <alignment horizontal="center" vertical="justify" wrapText="1"/>
      <protection/>
    </xf>
    <xf numFmtId="0" fontId="9" fillId="0" borderId="0" xfId="64" applyFont="1" applyAlignment="1" applyProtection="1">
      <alignment vertical="top" wrapText="1"/>
      <protection/>
    </xf>
    <xf numFmtId="0" fontId="12" fillId="0" borderId="0" xfId="62" applyFont="1" applyProtection="1">
      <alignment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horizontal="centerContinuous" vertical="center" wrapText="1"/>
      <protection/>
    </xf>
    <xf numFmtId="0" fontId="11" fillId="0" borderId="0" xfId="63" applyFont="1">
      <alignment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Continuous"/>
      <protection/>
    </xf>
    <xf numFmtId="0" fontId="11" fillId="0" borderId="10" xfId="62" applyFont="1" applyBorder="1" applyAlignment="1" applyProtection="1">
      <alignment horizontal="center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vertical="justify" wrapText="1"/>
      <protection/>
    </xf>
    <xf numFmtId="49" fontId="11" fillId="33" borderId="10" xfId="62" applyNumberFormat="1" applyFont="1" applyFill="1" applyBorder="1" applyAlignment="1" applyProtection="1">
      <alignment vertical="justify" wrapText="1"/>
      <protection/>
    </xf>
    <xf numFmtId="0" fontId="12" fillId="33" borderId="10" xfId="62" applyFont="1" applyFill="1" applyBorder="1" applyAlignment="1" applyProtection="1">
      <alignment horizontal="left" vertical="center" wrapText="1"/>
      <protection/>
    </xf>
    <xf numFmtId="0" fontId="12" fillId="0" borderId="10" xfId="62" applyFont="1" applyBorder="1" applyProtection="1">
      <alignment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Protection="1">
      <alignment/>
      <protection/>
    </xf>
    <xf numFmtId="0" fontId="12" fillId="0" borderId="10" xfId="62" applyFont="1" applyBorder="1" applyAlignment="1" applyProtection="1">
      <alignment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vertical="center"/>
      <protection/>
    </xf>
    <xf numFmtId="1" fontId="12" fillId="34" borderId="10" xfId="62" applyNumberFormat="1" applyFont="1" applyFill="1" applyBorder="1" applyAlignment="1" applyProtection="1">
      <alignment vertical="center"/>
      <protection locked="0"/>
    </xf>
    <xf numFmtId="1" fontId="12" fillId="34" borderId="10" xfId="62" applyNumberFormat="1" applyFont="1" applyFill="1" applyBorder="1" applyAlignment="1" applyProtection="1">
      <alignment horizontal="center" vertical="center"/>
      <protection locked="0"/>
    </xf>
    <xf numFmtId="0" fontId="12" fillId="0" borderId="0" xfId="63" applyFont="1" applyAlignment="1" applyProtection="1">
      <alignment/>
      <protection/>
    </xf>
    <xf numFmtId="0" fontId="12" fillId="0" borderId="0" xfId="63" applyFont="1" applyAlignment="1">
      <alignment/>
      <protection/>
    </xf>
    <xf numFmtId="0" fontId="12" fillId="0" borderId="10" xfId="62" applyFont="1" applyBorder="1" applyAlignment="1" applyProtection="1">
      <alignment vertical="center" wrapText="1"/>
      <protection/>
    </xf>
    <xf numFmtId="0" fontId="14" fillId="0" borderId="10" xfId="62" applyFont="1" applyBorder="1" applyAlignment="1" applyProtection="1">
      <alignment horizontal="right"/>
      <protection/>
    </xf>
    <xf numFmtId="49" fontId="14" fillId="0" borderId="10" xfId="62" applyNumberFormat="1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vertical="center" wrapText="1"/>
      <protection/>
    </xf>
    <xf numFmtId="0" fontId="14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Border="1" applyProtection="1">
      <alignment/>
      <protection/>
    </xf>
    <xf numFmtId="0" fontId="11" fillId="0" borderId="10" xfId="62" applyFont="1" applyBorder="1" applyAlignment="1" applyProtection="1">
      <alignment horizontal="left"/>
      <protection/>
    </xf>
    <xf numFmtId="1" fontId="14" fillId="34" borderId="10" xfId="62" applyNumberFormat="1" applyFont="1" applyFill="1" applyBorder="1" applyAlignment="1" applyProtection="1">
      <alignment vertical="center" wrapText="1"/>
      <protection locked="0"/>
    </xf>
    <xf numFmtId="1" fontId="14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2" applyFont="1" applyBorder="1" applyAlignment="1" applyProtection="1">
      <alignment vertical="top"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49" fontId="14" fillId="0" borderId="13" xfId="62" applyNumberFormat="1" applyFont="1" applyBorder="1" applyAlignment="1" applyProtection="1">
      <alignment horizontal="center" vertical="center" wrapText="1"/>
      <protection/>
    </xf>
    <xf numFmtId="0" fontId="14" fillId="0" borderId="13" xfId="62" applyFont="1" applyBorder="1" applyAlignment="1" applyProtection="1">
      <alignment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14" fillId="0" borderId="13" xfId="62" applyFont="1" applyBorder="1" applyAlignment="1" applyProtection="1">
      <alignment horizontal="center" vertical="center" wrapText="1"/>
      <protection/>
    </xf>
    <xf numFmtId="0" fontId="11" fillId="0" borderId="12" xfId="62" applyFont="1" applyBorder="1" applyAlignment="1" applyProtection="1">
      <alignment vertical="justify" wrapText="1"/>
      <protection/>
    </xf>
    <xf numFmtId="49" fontId="12" fillId="33" borderId="12" xfId="62" applyNumberFormat="1" applyFont="1" applyFill="1" applyBorder="1" applyAlignment="1" applyProtection="1">
      <alignment horizontal="center" vertical="center" wrapText="1"/>
      <protection/>
    </xf>
    <xf numFmtId="1" fontId="12" fillId="33" borderId="22" xfId="62" applyNumberFormat="1" applyFont="1" applyFill="1" applyBorder="1" applyAlignment="1" applyProtection="1">
      <alignment vertical="center" wrapText="1"/>
      <protection/>
    </xf>
    <xf numFmtId="1" fontId="12" fillId="33" borderId="22" xfId="62" applyNumberFormat="1" applyFont="1" applyFill="1" applyBorder="1" applyAlignment="1" applyProtection="1">
      <alignment horizontal="center" vertical="center" wrapText="1"/>
      <protection/>
    </xf>
    <xf numFmtId="1" fontId="12" fillId="33" borderId="22" xfId="62" applyNumberFormat="1" applyFont="1" applyFill="1" applyBorder="1" applyAlignment="1" applyProtection="1">
      <alignment horizontal="left" vertical="center" wrapText="1"/>
      <protection/>
    </xf>
    <xf numFmtId="1" fontId="12" fillId="33" borderId="14" xfId="62" applyNumberFormat="1" applyFont="1" applyFill="1" applyBorder="1" applyAlignment="1" applyProtection="1">
      <alignment horizontal="center" vertical="center" wrapText="1"/>
      <protection/>
    </xf>
    <xf numFmtId="0" fontId="25" fillId="0" borderId="10" xfId="62" applyFont="1" applyBorder="1" applyAlignment="1" applyProtection="1">
      <alignment vertical="justify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1" fontId="12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vertical="justify"/>
      <protection/>
    </xf>
    <xf numFmtId="1" fontId="12" fillId="35" borderId="10" xfId="62" applyNumberFormat="1" applyFont="1" applyFill="1" applyBorder="1" applyAlignment="1" applyProtection="1">
      <alignment vertical="center" wrapText="1"/>
      <protection locked="0"/>
    </xf>
    <xf numFmtId="0" fontId="26" fillId="0" borderId="0" xfId="63" applyFont="1" applyProtection="1">
      <alignment/>
      <protection/>
    </xf>
    <xf numFmtId="0" fontId="26" fillId="0" borderId="0" xfId="63" applyFont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0" borderId="10" xfId="62" applyNumberFormat="1" applyFont="1" applyBorder="1" applyAlignment="1" applyProtection="1">
      <alignment vertical="center" wrapText="1"/>
      <protection/>
    </xf>
    <xf numFmtId="0" fontId="12" fillId="0" borderId="0" xfId="62" applyFont="1" applyProtection="1">
      <alignment/>
      <protection locked="0"/>
    </xf>
    <xf numFmtId="1" fontId="12" fillId="0" borderId="0" xfId="62" applyNumberFormat="1" applyFont="1" applyAlignment="1" applyProtection="1">
      <alignment vertical="center" wrapText="1"/>
      <protection locked="0"/>
    </xf>
    <xf numFmtId="1" fontId="12" fillId="0" borderId="0" xfId="62" applyNumberFormat="1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/>
      <protection locked="0"/>
    </xf>
    <xf numFmtId="0" fontId="12" fillId="0" borderId="0" xfId="59" applyFont="1" applyAlignment="1">
      <alignment horizontal="centerContinuous" vertical="center" wrapText="1"/>
      <protection/>
    </xf>
    <xf numFmtId="0" fontId="11" fillId="0" borderId="0" xfId="59" applyFont="1" applyAlignment="1" applyProtection="1">
      <alignment horizontal="center" vertical="center"/>
      <protection/>
    </xf>
    <xf numFmtId="49" fontId="11" fillId="0" borderId="0" xfId="59" applyNumberFormat="1" applyFont="1" applyAlignment="1" applyProtection="1">
      <alignment horizontal="center" vertical="center"/>
      <protection/>
    </xf>
    <xf numFmtId="1" fontId="11" fillId="0" borderId="0" xfId="59" applyNumberFormat="1" applyFont="1" applyAlignment="1" applyProtection="1">
      <alignment horizontal="center" vertical="center"/>
      <protection/>
    </xf>
    <xf numFmtId="1" fontId="12" fillId="0" borderId="0" xfId="63" applyNumberFormat="1" applyFont="1" applyProtection="1">
      <alignment/>
      <protection/>
    </xf>
    <xf numFmtId="0" fontId="12" fillId="0" borderId="0" xfId="59" applyFont="1" applyAlignment="1">
      <alignment/>
      <protection/>
    </xf>
    <xf numFmtId="0" fontId="11" fillId="0" borderId="0" xfId="62" applyFont="1" applyAlignment="1" applyProtection="1">
      <alignment horizontal="left" vertical="justify"/>
      <protection/>
    </xf>
    <xf numFmtId="1" fontId="12" fillId="0" borderId="0" xfId="63" applyNumberFormat="1" applyFont="1" applyProtection="1">
      <alignment/>
      <protection locked="0"/>
    </xf>
    <xf numFmtId="0" fontId="12" fillId="0" borderId="0" xfId="62" applyFont="1" applyAlignment="1">
      <alignment horizontal="center"/>
      <protection/>
    </xf>
    <xf numFmtId="1" fontId="11" fillId="0" borderId="0" xfId="62" applyNumberFormat="1" applyFont="1" applyBorder="1" applyAlignment="1" applyProtection="1">
      <alignment vertical="justify" wrapText="1"/>
      <protection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2" fillId="0" borderId="0" xfId="62" applyNumberFormat="1" applyFont="1" applyBorder="1" applyAlignment="1">
      <alignment vertical="justify" wrapText="1"/>
      <protection/>
    </xf>
    <xf numFmtId="0" fontId="11" fillId="0" borderId="0" xfId="59" applyFont="1" applyAlignment="1" applyProtection="1">
      <alignment horizontal="left" vertical="center" wrapText="1"/>
      <protection/>
    </xf>
    <xf numFmtId="49" fontId="11" fillId="0" borderId="0" xfId="59" applyNumberFormat="1" applyFont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horizontal="left" vertical="center" wrapText="1"/>
      <protection/>
    </xf>
    <xf numFmtId="0" fontId="11" fillId="0" borderId="0" xfId="59" applyFont="1" applyProtection="1">
      <alignment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1" fontId="11" fillId="0" borderId="14" xfId="59" applyNumberFormat="1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3" applyFont="1" applyProtection="1">
      <alignment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horizontal="righ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Fill="1" applyBorder="1" applyAlignment="1" applyProtection="1">
      <alignment horizontal="right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Fill="1" applyBorder="1" applyAlignment="1" applyProtection="1">
      <alignment horizontal="right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0" fontId="12" fillId="0" borderId="0" xfId="63" applyFont="1" applyBorder="1">
      <alignment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right"/>
      <protection/>
    </xf>
    <xf numFmtId="0" fontId="12" fillId="0" borderId="10" xfId="59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9" applyNumberFormat="1" applyFont="1" applyFill="1" applyBorder="1" applyAlignment="1" applyProtection="1">
      <alignment horizontal="right"/>
      <protection locked="0"/>
    </xf>
    <xf numFmtId="1" fontId="12" fillId="36" borderId="10" xfId="59" applyNumberFormat="1" applyFont="1" applyFill="1" applyBorder="1" applyAlignment="1" applyProtection="1">
      <alignment horizontal="right"/>
      <protection locked="0"/>
    </xf>
    <xf numFmtId="1" fontId="12" fillId="0" borderId="10" xfId="59" applyNumberFormat="1" applyFont="1" applyBorder="1" applyAlignment="1" applyProtection="1">
      <alignment horizontal="right"/>
      <protection/>
    </xf>
    <xf numFmtId="49" fontId="25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 quotePrefix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Protection="1">
      <alignment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/>
      <protection/>
    </xf>
    <xf numFmtId="0" fontId="11" fillId="0" borderId="0" xfId="63" applyFont="1" applyAlignment="1" applyProtection="1">
      <alignment horizontal="center"/>
      <protection/>
    </xf>
    <xf numFmtId="0" fontId="11" fillId="0" borderId="0" xfId="63" applyFont="1" applyAlignment="1">
      <alignment horizontal="center"/>
      <protection/>
    </xf>
    <xf numFmtId="1" fontId="12" fillId="0" borderId="10" xfId="59" applyNumberFormat="1" applyFont="1" applyFill="1" applyBorder="1" applyAlignment="1" applyProtection="1">
      <alignment horizontal="right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49" fontId="12" fillId="0" borderId="0" xfId="63" applyNumberFormat="1" applyFont="1" applyProtection="1">
      <alignment/>
      <protection locked="0"/>
    </xf>
    <xf numFmtId="49" fontId="12" fillId="0" borderId="0" xfId="63" applyNumberFormat="1" applyFont="1">
      <alignment/>
      <protection/>
    </xf>
    <xf numFmtId="0" fontId="12" fillId="0" borderId="0" xfId="60" applyFont="1" applyAlignment="1" applyProtection="1">
      <alignment vertical="center" wrapText="1"/>
      <protection locked="0"/>
    </xf>
    <xf numFmtId="49" fontId="12" fillId="0" borderId="0" xfId="60" applyNumberFormat="1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centerContinuous" vertical="center" wrapText="1"/>
      <protection locked="0"/>
    </xf>
    <xf numFmtId="0" fontId="11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/>
      <protection/>
    </xf>
    <xf numFmtId="49" fontId="11" fillId="0" borderId="0" xfId="62" applyNumberFormat="1" applyFont="1" applyBorder="1" applyAlignment="1" applyProtection="1">
      <alignment vertical="justify" wrapText="1"/>
      <protection/>
    </xf>
    <xf numFmtId="0" fontId="11" fillId="0" borderId="12" xfId="60" applyFont="1" applyBorder="1" applyAlignment="1" applyProtection="1">
      <alignment horizontal="centerContinuous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horizontal="centerContinuous" vertical="center" wrapText="1"/>
      <protection/>
    </xf>
    <xf numFmtId="0" fontId="11" fillId="0" borderId="14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centerContinuous" vertical="center" wrapText="1"/>
      <protection/>
    </xf>
    <xf numFmtId="0" fontId="11" fillId="0" borderId="0" xfId="63" applyFont="1" applyBorder="1" applyProtection="1">
      <alignment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11" fillId="0" borderId="13" xfId="60" applyFont="1" applyBorder="1" applyAlignment="1" applyProtection="1">
      <alignment horizontal="center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2" fillId="0" borderId="0" xfId="63" applyFont="1" applyBorder="1" applyProtection="1">
      <alignment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left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9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0" applyNumberFormat="1" applyFont="1" applyBorder="1" applyAlignment="1" applyProtection="1">
      <alignment horizontal="center" vertical="center" wrapText="1"/>
      <protection/>
    </xf>
    <xf numFmtId="1" fontId="12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0" applyFont="1" applyBorder="1" applyAlignment="1" applyProtection="1">
      <alignment horizontal="right" vertical="center" wrapText="1"/>
      <protection/>
    </xf>
    <xf numFmtId="49" fontId="14" fillId="0" borderId="10" xfId="60" applyNumberFormat="1" applyFont="1" applyBorder="1" applyAlignment="1" applyProtection="1">
      <alignment horizontal="center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2" fillId="0" borderId="0" xfId="63" applyNumberFormat="1" applyFont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horizontal="center"/>
      <protection locked="0"/>
    </xf>
    <xf numFmtId="0" fontId="12" fillId="0" borderId="10" xfId="60" applyFont="1" applyFill="1" applyBorder="1" applyAlignment="1" applyProtection="1">
      <alignment vertical="center" wrapText="1"/>
      <protection/>
    </xf>
    <xf numFmtId="49" fontId="12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49" fontId="11" fillId="0" borderId="0" xfId="60" applyNumberFormat="1" applyFont="1" applyBorder="1" applyAlignment="1" applyProtection="1">
      <alignment horizontal="righ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1" fontId="12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0" xfId="60" applyNumberFormat="1" applyFont="1" applyAlignment="1" applyProtection="1">
      <alignment horizontal="centerContinuous" vertical="center" wrapText="1"/>
      <protection/>
    </xf>
    <xf numFmtId="1" fontId="12" fillId="0" borderId="0" xfId="60" applyNumberFormat="1" applyFont="1" applyAlignment="1" applyProtection="1">
      <alignment horizontal="centerContinuous" vertical="center" wrapText="1"/>
      <protection/>
    </xf>
    <xf numFmtId="1" fontId="12" fillId="0" borderId="0" xfId="60" applyNumberFormat="1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center" vertical="center" wrapText="1"/>
      <protection locked="0"/>
    </xf>
    <xf numFmtId="49" fontId="12" fillId="0" borderId="0" xfId="63" applyNumberFormat="1" applyFont="1" applyProtection="1">
      <alignment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9" fillId="0" borderId="0" xfId="64" applyFont="1" applyAlignment="1" applyProtection="1">
      <alignment horizontal="right" vertical="top"/>
      <protection locked="0"/>
    </xf>
    <xf numFmtId="0" fontId="3" fillId="0" borderId="0" xfId="62" applyFont="1" applyBorder="1" applyAlignment="1">
      <alignment vertical="justify"/>
      <protection/>
    </xf>
    <xf numFmtId="0" fontId="4" fillId="0" borderId="0" xfId="62" applyNumberFormat="1" applyFont="1" applyAlignment="1">
      <alignment horizontal="center"/>
      <protection/>
    </xf>
    <xf numFmtId="0" fontId="9" fillId="0" borderId="0" xfId="64" applyFont="1" applyAlignment="1" applyProtection="1">
      <alignment horizontal="right" vertical="top" wrapText="1"/>
      <protection locked="0"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1" fontId="4" fillId="0" borderId="10" xfId="61" applyNumberFormat="1" applyFont="1" applyBorder="1" applyAlignment="1">
      <alignment horizontal="righ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4" fillId="0" borderId="10" xfId="61" applyNumberFormat="1" applyFont="1" applyBorder="1" applyAlignment="1">
      <alignment horizontal="center" vertical="center" wrapText="1"/>
      <protection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0" fontId="4" fillId="0" borderId="0" xfId="63" applyFont="1" applyProtection="1">
      <alignment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3" fillId="0" borderId="0" xfId="61" applyFont="1" applyProtection="1">
      <alignment/>
      <protection locked="0"/>
    </xf>
    <xf numFmtId="49" fontId="3" fillId="0" borderId="0" xfId="61" applyNumberFormat="1" applyFont="1" applyProtection="1">
      <alignment/>
      <protection locked="0"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11" fillId="0" borderId="0" xfId="62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center" wrapText="1"/>
      <protection locked="0"/>
    </xf>
    <xf numFmtId="1" fontId="12" fillId="0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10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65" applyFont="1" applyBorder="1" applyAlignment="1">
      <alignment wrapText="1"/>
      <protection/>
    </xf>
    <xf numFmtId="166" fontId="20" fillId="0" borderId="15" xfId="58" applyNumberFormat="1" applyFont="1" applyBorder="1" applyAlignment="1">
      <alignment vertical="top" wrapText="1"/>
      <protection/>
    </xf>
    <xf numFmtId="1" fontId="12" fillId="39" borderId="10" xfId="59" applyNumberFormat="1" applyFont="1" applyFill="1" applyBorder="1" applyAlignment="1" applyProtection="1">
      <alignment horizontal="right" vertical="center"/>
      <protection locked="0"/>
    </xf>
    <xf numFmtId="1" fontId="12" fillId="39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39" borderId="10" xfId="59" applyNumberFormat="1" applyFont="1" applyFill="1" applyBorder="1" applyAlignment="1" applyProtection="1">
      <alignment horizontal="right" vertical="center" wrapText="1"/>
      <protection/>
    </xf>
    <xf numFmtId="0" fontId="12" fillId="39" borderId="10" xfId="59" applyFont="1" applyFill="1" applyBorder="1" applyAlignment="1" applyProtection="1">
      <alignment horizontal="right" vertical="center" wrapText="1"/>
      <protection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66" applyFont="1" applyAlignment="1" applyProtection="1">
      <alignment horizontal="left" wrapText="1"/>
      <protection locked="0"/>
    </xf>
    <xf numFmtId="0" fontId="12" fillId="0" borderId="0" xfId="65" applyFont="1" applyFill="1" applyAlignment="1" applyProtection="1">
      <alignment horizontal="center" wrapText="1"/>
      <protection locked="0"/>
    </xf>
    <xf numFmtId="0" fontId="11" fillId="0" borderId="0" xfId="67" applyFont="1" applyAlignment="1">
      <alignment horizontal="center" wrapText="1"/>
      <protection/>
    </xf>
    <xf numFmtId="0" fontId="11" fillId="0" borderId="0" xfId="67" applyFont="1" applyBorder="1" applyAlignment="1" applyProtection="1">
      <alignment horizontal="left"/>
      <protection locked="0"/>
    </xf>
    <xf numFmtId="0" fontId="11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7" applyFont="1" applyAlignment="1">
      <alignment horizontal="left" vertical="top" wrapText="1"/>
      <protection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2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165" fontId="11" fillId="0" borderId="0" xfId="62" applyNumberFormat="1" applyFont="1" applyBorder="1" applyAlignment="1" applyProtection="1">
      <alignment horizontal="left" vertical="justify" wrapText="1"/>
      <protection/>
    </xf>
    <xf numFmtId="0" fontId="12" fillId="0" borderId="0" xfId="62" applyFont="1" applyBorder="1" applyAlignment="1" applyProtection="1">
      <alignment horizontal="right" vertical="justify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0" fontId="11" fillId="0" borderId="24" xfId="62" applyFont="1" applyBorder="1" applyAlignment="1" applyProtection="1">
      <alignment horizontal="center" vertical="center" wrapText="1"/>
      <protection/>
    </xf>
    <xf numFmtId="0" fontId="11" fillId="0" borderId="23" xfId="62" applyFont="1" applyBorder="1" applyAlignment="1" applyProtection="1">
      <alignment horizontal="center" vertical="center" wrapText="1"/>
      <protection/>
    </xf>
    <xf numFmtId="0" fontId="11" fillId="0" borderId="25" xfId="62" applyFont="1" applyBorder="1" applyAlignment="1" applyProtection="1">
      <alignment horizontal="center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65" fontId="11" fillId="0" borderId="0" xfId="62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2" applyNumberFormat="1" applyFont="1" applyAlignment="1" applyProtection="1">
      <alignment horizontal="left" vertical="justify"/>
      <protection/>
    </xf>
    <xf numFmtId="0" fontId="9" fillId="0" borderId="0" xfId="62" applyFont="1" applyAlignment="1" applyProtection="1">
      <alignment horizontal="right"/>
      <protection/>
    </xf>
    <xf numFmtId="165" fontId="11" fillId="0" borderId="0" xfId="62" applyNumberFormat="1" applyFont="1" applyBorder="1" applyAlignment="1" applyProtection="1">
      <alignment horizontal="left" vertical="justify"/>
      <protection/>
    </xf>
    <xf numFmtId="0" fontId="9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49" fontId="11" fillId="0" borderId="0" xfId="60" applyNumberFormat="1" applyFont="1" applyAlignment="1" applyProtection="1">
      <alignment horizontal="center" vertical="center" wrapText="1"/>
      <protection locked="0"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65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 Elana Holding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08\Consolidated_reports\Consolidated%202008_Elana%20Holding\KFN\EH_30.09.08\Mezdinni_FO_kons_EH-30.06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t\Accounting\2013\EH\30.09.2013\Mezdinni_FO_EH_30.09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Mezdinni_FO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67">
      <selection activeCell="C55" sqref="C55"/>
    </sheetView>
  </sheetViews>
  <sheetFormatPr defaultColWidth="9.25390625" defaultRowHeight="12.75"/>
  <cols>
    <col min="1" max="1" width="43.75390625" style="103" customWidth="1"/>
    <col min="2" max="2" width="9.875" style="103" customWidth="1"/>
    <col min="3" max="3" width="11.125" style="103" customWidth="1"/>
    <col min="4" max="4" width="14.00390625" style="103" customWidth="1"/>
    <col min="5" max="5" width="70.75390625" style="103" customWidth="1"/>
    <col min="6" max="6" width="9.375" style="108" customWidth="1"/>
    <col min="7" max="7" width="12.75390625" style="103" customWidth="1"/>
    <col min="8" max="8" width="18.75390625" style="109" customWidth="1"/>
    <col min="9" max="9" width="3.375" style="83" customWidth="1"/>
    <col min="10" max="16384" width="9.25390625" style="83" customWidth="1"/>
  </cols>
  <sheetData>
    <row r="1" spans="1:8" ht="15">
      <c r="A1" s="137" t="s">
        <v>0</v>
      </c>
      <c r="B1" s="138"/>
      <c r="C1" s="139"/>
      <c r="D1" s="139"/>
      <c r="E1" s="139"/>
      <c r="F1" s="104"/>
      <c r="G1" s="105"/>
      <c r="H1" s="106"/>
    </row>
    <row r="2" spans="1:8" ht="15">
      <c r="A2" s="140"/>
      <c r="B2" s="140"/>
      <c r="C2" s="141"/>
      <c r="D2" s="141"/>
      <c r="E2" s="141"/>
      <c r="F2" s="104"/>
      <c r="G2" s="105"/>
      <c r="H2" s="106"/>
    </row>
    <row r="3" spans="1:8" ht="15">
      <c r="A3" s="84" t="s">
        <v>382</v>
      </c>
      <c r="B3" s="137"/>
      <c r="C3" s="137"/>
      <c r="D3" s="137"/>
      <c r="E3" s="328" t="s">
        <v>857</v>
      </c>
      <c r="F3" s="142" t="s">
        <v>2</v>
      </c>
      <c r="G3" s="106"/>
      <c r="H3" s="337">
        <v>121837774</v>
      </c>
    </row>
    <row r="4" spans="1:8" ht="28.5">
      <c r="A4" s="84" t="s">
        <v>524</v>
      </c>
      <c r="B4" s="331"/>
      <c r="C4" s="331"/>
      <c r="D4" s="332"/>
      <c r="E4" s="329" t="s">
        <v>525</v>
      </c>
      <c r="F4" s="104" t="s">
        <v>4</v>
      </c>
      <c r="G4" s="105"/>
      <c r="H4" s="335" t="s">
        <v>159</v>
      </c>
    </row>
    <row r="5" spans="1:8" ht="15">
      <c r="A5" s="84" t="s">
        <v>523</v>
      </c>
      <c r="B5" s="137"/>
      <c r="C5" s="137"/>
      <c r="D5" s="137"/>
      <c r="E5" s="336" t="s">
        <v>876</v>
      </c>
      <c r="F5" s="104"/>
      <c r="G5" s="105"/>
      <c r="H5" s="144" t="s">
        <v>6</v>
      </c>
    </row>
    <row r="6" spans="1:8" ht="15.75" thickBot="1">
      <c r="A6" s="84"/>
      <c r="B6" s="84"/>
      <c r="C6" s="143"/>
      <c r="D6" s="144"/>
      <c r="E6" s="144"/>
      <c r="F6" s="104"/>
      <c r="G6" s="105"/>
      <c r="H6" s="144"/>
    </row>
    <row r="7" spans="1:8" ht="28.5">
      <c r="A7" s="145" t="s">
        <v>7</v>
      </c>
      <c r="B7" s="146" t="s">
        <v>8</v>
      </c>
      <c r="C7" s="147" t="s">
        <v>9</v>
      </c>
      <c r="D7" s="147" t="s">
        <v>10</v>
      </c>
      <c r="E7" s="148" t="s">
        <v>11</v>
      </c>
      <c r="F7" s="146" t="s">
        <v>8</v>
      </c>
      <c r="G7" s="147" t="s">
        <v>12</v>
      </c>
      <c r="H7" s="149" t="s">
        <v>13</v>
      </c>
    </row>
    <row r="8" spans="1:8" ht="14.25">
      <c r="A8" s="150" t="s">
        <v>14</v>
      </c>
      <c r="B8" s="151" t="s">
        <v>15</v>
      </c>
      <c r="C8" s="151">
        <v>1</v>
      </c>
      <c r="D8" s="151">
        <v>2</v>
      </c>
      <c r="E8" s="152" t="s">
        <v>14</v>
      </c>
      <c r="F8" s="151" t="s">
        <v>15</v>
      </c>
      <c r="G8" s="151">
        <v>1</v>
      </c>
      <c r="H8" s="153">
        <v>2</v>
      </c>
    </row>
    <row r="9" spans="1:8" ht="15">
      <c r="A9" s="316" t="s">
        <v>16</v>
      </c>
      <c r="B9" s="154"/>
      <c r="C9" s="155"/>
      <c r="D9" s="156"/>
      <c r="E9" s="314" t="s">
        <v>17</v>
      </c>
      <c r="F9" s="157"/>
      <c r="G9" s="158"/>
      <c r="H9" s="159"/>
    </row>
    <row r="10" spans="1:8" ht="15">
      <c r="A10" s="160" t="s">
        <v>18</v>
      </c>
      <c r="B10" s="161"/>
      <c r="C10" s="155"/>
      <c r="D10" s="156"/>
      <c r="E10" s="162" t="s">
        <v>19</v>
      </c>
      <c r="F10" s="163"/>
      <c r="G10" s="164"/>
      <c r="H10" s="165"/>
    </row>
    <row r="11" spans="1:8" ht="15">
      <c r="A11" s="160" t="s">
        <v>20</v>
      </c>
      <c r="B11" s="166" t="s">
        <v>21</v>
      </c>
      <c r="C11" s="85"/>
      <c r="D11" s="85"/>
      <c r="E11" s="162" t="s">
        <v>22</v>
      </c>
      <c r="F11" s="167" t="s">
        <v>23</v>
      </c>
      <c r="G11" s="86">
        <v>55</v>
      </c>
      <c r="H11" s="86">
        <v>55</v>
      </c>
    </row>
    <row r="12" spans="1:8" ht="15">
      <c r="A12" s="160" t="s">
        <v>24</v>
      </c>
      <c r="B12" s="166" t="s">
        <v>25</v>
      </c>
      <c r="C12" s="85"/>
      <c r="D12" s="85"/>
      <c r="E12" s="162" t="s">
        <v>26</v>
      </c>
      <c r="F12" s="167" t="s">
        <v>27</v>
      </c>
      <c r="G12" s="87"/>
      <c r="H12" s="87"/>
    </row>
    <row r="13" spans="1:8" ht="15">
      <c r="A13" s="160" t="s">
        <v>28</v>
      </c>
      <c r="B13" s="166" t="s">
        <v>29</v>
      </c>
      <c r="C13" s="85">
        <v>5</v>
      </c>
      <c r="D13" s="85">
        <v>35</v>
      </c>
      <c r="E13" s="162" t="s">
        <v>30</v>
      </c>
      <c r="F13" s="167" t="s">
        <v>31</v>
      </c>
      <c r="G13" s="87"/>
      <c r="H13" s="87"/>
    </row>
    <row r="14" spans="1:8" ht="15">
      <c r="A14" s="160" t="s">
        <v>32</v>
      </c>
      <c r="B14" s="166" t="s">
        <v>33</v>
      </c>
      <c r="C14" s="85"/>
      <c r="D14" s="85"/>
      <c r="E14" s="168" t="s">
        <v>34</v>
      </c>
      <c r="F14" s="167" t="s">
        <v>35</v>
      </c>
      <c r="G14" s="260"/>
      <c r="H14" s="260"/>
    </row>
    <row r="15" spans="1:8" ht="15">
      <c r="A15" s="160" t="s">
        <v>36</v>
      </c>
      <c r="B15" s="166" t="s">
        <v>37</v>
      </c>
      <c r="C15" s="85">
        <v>47</v>
      </c>
      <c r="D15" s="85"/>
      <c r="E15" s="168" t="s">
        <v>38</v>
      </c>
      <c r="F15" s="167" t="s">
        <v>39</v>
      </c>
      <c r="G15" s="260"/>
      <c r="H15" s="260"/>
    </row>
    <row r="16" spans="1:8" ht="15">
      <c r="A16" s="160" t="s">
        <v>40</v>
      </c>
      <c r="B16" s="169" t="s">
        <v>41</v>
      </c>
      <c r="C16" s="85"/>
      <c r="D16" s="85"/>
      <c r="E16" s="168" t="s">
        <v>42</v>
      </c>
      <c r="F16" s="167" t="s">
        <v>43</v>
      </c>
      <c r="G16" s="260"/>
      <c r="H16" s="260"/>
    </row>
    <row r="17" spans="1:18" ht="25.5">
      <c r="A17" s="160" t="s">
        <v>44</v>
      </c>
      <c r="B17" s="166" t="s">
        <v>45</v>
      </c>
      <c r="C17" s="85"/>
      <c r="D17" s="85"/>
      <c r="E17" s="168" t="s">
        <v>46</v>
      </c>
      <c r="F17" s="170" t="s">
        <v>47</v>
      </c>
      <c r="G17" s="88">
        <f>G11+G14+G15+G16</f>
        <v>55</v>
      </c>
      <c r="H17" s="88">
        <f>H11+H14+H15+H16</f>
        <v>55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8" ht="15">
      <c r="A18" s="160" t="s">
        <v>48</v>
      </c>
      <c r="B18" s="166" t="s">
        <v>49</v>
      </c>
      <c r="C18" s="85">
        <v>5</v>
      </c>
      <c r="D18" s="85"/>
      <c r="E18" s="162" t="s">
        <v>50</v>
      </c>
      <c r="F18" s="171"/>
      <c r="G18" s="172"/>
      <c r="H18" s="173"/>
    </row>
    <row r="19" spans="1:15" ht="15">
      <c r="A19" s="160" t="s">
        <v>51</v>
      </c>
      <c r="B19" s="174" t="s">
        <v>52</v>
      </c>
      <c r="C19" s="89">
        <f>SUM(C11:C18)</f>
        <v>57</v>
      </c>
      <c r="D19" s="89">
        <f>SUM(D11:D18)</f>
        <v>35</v>
      </c>
      <c r="E19" s="162" t="s">
        <v>53</v>
      </c>
      <c r="F19" s="167" t="s">
        <v>54</v>
      </c>
      <c r="G19" s="86"/>
      <c r="H19" s="86"/>
      <c r="I19" s="215"/>
      <c r="J19" s="215"/>
      <c r="K19" s="215"/>
      <c r="L19" s="215"/>
      <c r="M19" s="215"/>
      <c r="N19" s="215"/>
      <c r="O19" s="215"/>
    </row>
    <row r="20" spans="1:8" ht="15">
      <c r="A20" s="160" t="s">
        <v>55</v>
      </c>
      <c r="B20" s="174" t="s">
        <v>56</v>
      </c>
      <c r="C20" s="85"/>
      <c r="D20" s="85"/>
      <c r="E20" s="162" t="s">
        <v>57</v>
      </c>
      <c r="F20" s="167" t="s">
        <v>58</v>
      </c>
      <c r="G20" s="92">
        <v>-1</v>
      </c>
      <c r="H20" s="92"/>
    </row>
    <row r="21" spans="1:18" ht="15">
      <c r="A21" s="160" t="s">
        <v>59</v>
      </c>
      <c r="B21" s="175" t="s">
        <v>60</v>
      </c>
      <c r="C21" s="85"/>
      <c r="D21" s="85"/>
      <c r="E21" s="176" t="s">
        <v>61</v>
      </c>
      <c r="F21" s="167" t="s">
        <v>62</v>
      </c>
      <c r="G21" s="90">
        <f>SUM(G22:G24)</f>
        <v>4595</v>
      </c>
      <c r="H21" s="90">
        <f>SUM(H22:H24)</f>
        <v>4595</v>
      </c>
      <c r="I21" s="215"/>
      <c r="J21" s="215"/>
      <c r="K21" s="215"/>
      <c r="L21" s="215"/>
      <c r="M21" s="216"/>
      <c r="N21" s="215"/>
      <c r="O21" s="215"/>
      <c r="P21" s="215"/>
      <c r="Q21" s="215"/>
      <c r="R21" s="215"/>
    </row>
    <row r="22" spans="1:8" ht="15">
      <c r="A22" s="160" t="s">
        <v>63</v>
      </c>
      <c r="B22" s="166"/>
      <c r="C22" s="177"/>
      <c r="D22" s="89"/>
      <c r="E22" s="168" t="s">
        <v>64</v>
      </c>
      <c r="F22" s="167" t="s">
        <v>65</v>
      </c>
      <c r="G22" s="86">
        <v>4595</v>
      </c>
      <c r="H22" s="86">
        <v>4595</v>
      </c>
    </row>
    <row r="23" spans="1:13" ht="15">
      <c r="A23" s="160" t="s">
        <v>66</v>
      </c>
      <c r="B23" s="166" t="s">
        <v>67</v>
      </c>
      <c r="C23" s="85"/>
      <c r="D23" s="85"/>
      <c r="E23" s="178" t="s">
        <v>68</v>
      </c>
      <c r="F23" s="167" t="s">
        <v>69</v>
      </c>
      <c r="G23" s="86"/>
      <c r="H23" s="86"/>
      <c r="M23" s="91"/>
    </row>
    <row r="24" spans="1:8" ht="15">
      <c r="A24" s="160" t="s">
        <v>70</v>
      </c>
      <c r="B24" s="166" t="s">
        <v>71</v>
      </c>
      <c r="C24" s="85">
        <v>17</v>
      </c>
      <c r="D24" s="85">
        <v>24</v>
      </c>
      <c r="E24" s="162" t="s">
        <v>72</v>
      </c>
      <c r="F24" s="167" t="s">
        <v>73</v>
      </c>
      <c r="G24" s="86"/>
      <c r="H24" s="86"/>
    </row>
    <row r="25" spans="1:18" ht="15">
      <c r="A25" s="160" t="s">
        <v>74</v>
      </c>
      <c r="B25" s="166" t="s">
        <v>75</v>
      </c>
      <c r="C25" s="85"/>
      <c r="D25" s="85"/>
      <c r="E25" s="178" t="s">
        <v>76</v>
      </c>
      <c r="F25" s="170" t="s">
        <v>77</v>
      </c>
      <c r="G25" s="88">
        <f>G19+G20+G21</f>
        <v>4594</v>
      </c>
      <c r="H25" s="88">
        <f>H19+H20+H21</f>
        <v>4595</v>
      </c>
      <c r="I25" s="215"/>
      <c r="J25" s="215"/>
      <c r="K25" s="215"/>
      <c r="L25" s="215"/>
      <c r="M25" s="216"/>
      <c r="N25" s="215"/>
      <c r="O25" s="215"/>
      <c r="P25" s="215"/>
      <c r="Q25" s="215"/>
      <c r="R25" s="215"/>
    </row>
    <row r="26" spans="1:8" ht="15">
      <c r="A26" s="160" t="s">
        <v>78</v>
      </c>
      <c r="B26" s="166" t="s">
        <v>79</v>
      </c>
      <c r="C26" s="85">
        <v>9</v>
      </c>
      <c r="D26" s="85"/>
      <c r="E26" s="162" t="s">
        <v>80</v>
      </c>
      <c r="F26" s="171"/>
      <c r="G26" s="172"/>
      <c r="H26" s="173"/>
    </row>
    <row r="27" spans="1:18" ht="15">
      <c r="A27" s="160" t="s">
        <v>81</v>
      </c>
      <c r="B27" s="175" t="s">
        <v>82</v>
      </c>
      <c r="C27" s="89">
        <f>SUM(C23:C26)</f>
        <v>26</v>
      </c>
      <c r="D27" s="89">
        <f>SUM(D23:D26)</f>
        <v>24</v>
      </c>
      <c r="E27" s="178" t="s">
        <v>83</v>
      </c>
      <c r="F27" s="167" t="s">
        <v>84</v>
      </c>
      <c r="G27" s="88">
        <f>SUM(G28:G30)</f>
        <v>92</v>
      </c>
      <c r="H27" s="88">
        <f>SUM(H28:H30)</f>
        <v>0</v>
      </c>
      <c r="I27" s="215"/>
      <c r="J27" s="215"/>
      <c r="K27" s="215"/>
      <c r="L27" s="215"/>
      <c r="M27" s="216"/>
      <c r="N27" s="215"/>
      <c r="O27" s="215"/>
      <c r="P27" s="215"/>
      <c r="Q27" s="215"/>
      <c r="R27" s="215"/>
    </row>
    <row r="28" spans="1:8" ht="15">
      <c r="A28" s="160"/>
      <c r="B28" s="166"/>
      <c r="C28" s="177"/>
      <c r="D28" s="89"/>
      <c r="E28" s="162" t="s">
        <v>85</v>
      </c>
      <c r="F28" s="167" t="s">
        <v>86</v>
      </c>
      <c r="G28" s="86">
        <v>1165</v>
      </c>
      <c r="H28" s="86"/>
    </row>
    <row r="29" spans="1:13" ht="15">
      <c r="A29" s="160" t="s">
        <v>87</v>
      </c>
      <c r="B29" s="166"/>
      <c r="C29" s="177"/>
      <c r="D29" s="89"/>
      <c r="E29" s="176" t="s">
        <v>88</v>
      </c>
      <c r="F29" s="167" t="s">
        <v>89</v>
      </c>
      <c r="G29" s="260">
        <v>-1073</v>
      </c>
      <c r="H29" s="260"/>
      <c r="M29" s="91"/>
    </row>
    <row r="30" spans="1:8" ht="15">
      <c r="A30" s="160" t="s">
        <v>90</v>
      </c>
      <c r="B30" s="166" t="s">
        <v>91</v>
      </c>
      <c r="C30" s="85"/>
      <c r="D30" s="85"/>
      <c r="E30" s="162" t="s">
        <v>92</v>
      </c>
      <c r="F30" s="167" t="s">
        <v>93</v>
      </c>
      <c r="G30" s="92"/>
      <c r="H30" s="92"/>
    </row>
    <row r="31" spans="1:13" ht="15">
      <c r="A31" s="160" t="s">
        <v>94</v>
      </c>
      <c r="B31" s="166" t="s">
        <v>95</v>
      </c>
      <c r="C31" s="261"/>
      <c r="D31" s="261"/>
      <c r="E31" s="178" t="s">
        <v>96</v>
      </c>
      <c r="F31" s="167" t="s">
        <v>97</v>
      </c>
      <c r="G31" s="86">
        <v>87</v>
      </c>
      <c r="H31" s="86">
        <v>90</v>
      </c>
      <c r="M31" s="91"/>
    </row>
    <row r="32" spans="1:15" ht="15">
      <c r="A32" s="160" t="s">
        <v>98</v>
      </c>
      <c r="B32" s="175" t="s">
        <v>99</v>
      </c>
      <c r="C32" s="89">
        <f>C30+C31</f>
        <v>0</v>
      </c>
      <c r="D32" s="89">
        <f>D30+D31</f>
        <v>0</v>
      </c>
      <c r="E32" s="168" t="s">
        <v>100</v>
      </c>
      <c r="F32" s="167" t="s">
        <v>101</v>
      </c>
      <c r="G32" s="260"/>
      <c r="H32" s="260"/>
      <c r="I32" s="215"/>
      <c r="J32" s="215"/>
      <c r="K32" s="215"/>
      <c r="L32" s="215"/>
      <c r="M32" s="215"/>
      <c r="N32" s="215"/>
      <c r="O32" s="215"/>
    </row>
    <row r="33" spans="1:18" ht="15">
      <c r="A33" s="160" t="s">
        <v>102</v>
      </c>
      <c r="B33" s="169"/>
      <c r="C33" s="177"/>
      <c r="D33" s="89"/>
      <c r="E33" s="178" t="s">
        <v>103</v>
      </c>
      <c r="F33" s="170" t="s">
        <v>104</v>
      </c>
      <c r="G33" s="88">
        <f>G27+G31+G32</f>
        <v>179</v>
      </c>
      <c r="H33" s="88">
        <f>H27+H31+H32</f>
        <v>90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1:14" ht="15">
      <c r="A34" s="160" t="s">
        <v>519</v>
      </c>
      <c r="B34" s="169" t="s">
        <v>105</v>
      </c>
      <c r="C34" s="89">
        <f>SUM(C35:C38)</f>
        <v>2857</v>
      </c>
      <c r="D34" s="89">
        <f>SUM(D35:D38)</f>
        <v>2842</v>
      </c>
      <c r="E34" s="162"/>
      <c r="F34" s="179"/>
      <c r="G34" s="180"/>
      <c r="H34" s="181"/>
      <c r="I34" s="215"/>
      <c r="J34" s="215"/>
      <c r="K34" s="215"/>
      <c r="L34" s="215"/>
      <c r="M34" s="215"/>
      <c r="N34" s="215"/>
    </row>
    <row r="35" spans="1:8" ht="15">
      <c r="A35" s="160" t="s">
        <v>106</v>
      </c>
      <c r="B35" s="166" t="s">
        <v>107</v>
      </c>
      <c r="C35" s="85"/>
      <c r="D35" s="85"/>
      <c r="E35" s="182"/>
      <c r="F35" s="183"/>
      <c r="G35" s="184"/>
      <c r="H35" s="185"/>
    </row>
    <row r="36" spans="1:18" ht="15">
      <c r="A36" s="160" t="s">
        <v>108</v>
      </c>
      <c r="B36" s="166" t="s">
        <v>109</v>
      </c>
      <c r="C36" s="85">
        <v>30</v>
      </c>
      <c r="D36" s="85">
        <v>30</v>
      </c>
      <c r="E36" s="162" t="s">
        <v>110</v>
      </c>
      <c r="F36" s="186" t="s">
        <v>111</v>
      </c>
      <c r="G36" s="88">
        <f>G25+G17+G33</f>
        <v>4828</v>
      </c>
      <c r="H36" s="88">
        <f>H25+H17+H33</f>
        <v>4740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3" ht="15">
      <c r="A37" s="160" t="s">
        <v>112</v>
      </c>
      <c r="B37" s="166" t="s">
        <v>113</v>
      </c>
      <c r="C37" s="85">
        <v>2827</v>
      </c>
      <c r="D37" s="85">
        <v>2812</v>
      </c>
      <c r="E37" s="162"/>
      <c r="F37" s="187"/>
      <c r="G37" s="180"/>
      <c r="H37" s="181"/>
      <c r="M37" s="91"/>
    </row>
    <row r="38" spans="1:8" ht="15">
      <c r="A38" s="160" t="s">
        <v>114</v>
      </c>
      <c r="B38" s="166" t="s">
        <v>115</v>
      </c>
      <c r="C38" s="85"/>
      <c r="D38" s="85"/>
      <c r="E38" s="188"/>
      <c r="F38" s="183"/>
      <c r="G38" s="184"/>
      <c r="H38" s="185"/>
    </row>
    <row r="39" spans="1:15" ht="15">
      <c r="A39" s="160" t="s">
        <v>116</v>
      </c>
      <c r="B39" s="189" t="s">
        <v>117</v>
      </c>
      <c r="C39" s="93">
        <f>C40+C41+C43</f>
        <v>0</v>
      </c>
      <c r="D39" s="93">
        <f>D40+D41+D43</f>
        <v>0</v>
      </c>
      <c r="E39" s="315" t="s">
        <v>118</v>
      </c>
      <c r="F39" s="186" t="s">
        <v>119</v>
      </c>
      <c r="G39" s="92">
        <v>131</v>
      </c>
      <c r="H39" s="92">
        <v>119</v>
      </c>
      <c r="I39" s="215"/>
      <c r="J39" s="215"/>
      <c r="K39" s="215"/>
      <c r="L39" s="215"/>
      <c r="M39" s="216"/>
      <c r="N39" s="215"/>
      <c r="O39" s="215"/>
    </row>
    <row r="40" spans="1:8" ht="15">
      <c r="A40" s="160" t="s">
        <v>120</v>
      </c>
      <c r="B40" s="189" t="s">
        <v>121</v>
      </c>
      <c r="C40" s="85"/>
      <c r="D40" s="85"/>
      <c r="E40" s="168"/>
      <c r="F40" s="187"/>
      <c r="G40" s="180"/>
      <c r="H40" s="181"/>
    </row>
    <row r="41" spans="1:8" ht="15">
      <c r="A41" s="160" t="s">
        <v>122</v>
      </c>
      <c r="B41" s="189" t="s">
        <v>123</v>
      </c>
      <c r="C41" s="85"/>
      <c r="D41" s="85"/>
      <c r="E41" s="315" t="s">
        <v>124</v>
      </c>
      <c r="F41" s="190"/>
      <c r="G41" s="191"/>
      <c r="H41" s="192"/>
    </row>
    <row r="42" spans="1:8" ht="15">
      <c r="A42" s="160" t="s">
        <v>125</v>
      </c>
      <c r="B42" s="189" t="s">
        <v>126</v>
      </c>
      <c r="C42" s="94"/>
      <c r="D42" s="94"/>
      <c r="E42" s="162" t="s">
        <v>127</v>
      </c>
      <c r="F42" s="183"/>
      <c r="G42" s="184"/>
      <c r="H42" s="185"/>
    </row>
    <row r="43" spans="1:13" ht="15">
      <c r="A43" s="160" t="s">
        <v>128</v>
      </c>
      <c r="B43" s="189" t="s">
        <v>129</v>
      </c>
      <c r="C43" s="85"/>
      <c r="D43" s="85"/>
      <c r="E43" s="168" t="s">
        <v>130</v>
      </c>
      <c r="F43" s="167" t="s">
        <v>131</v>
      </c>
      <c r="G43" s="86">
        <v>2421</v>
      </c>
      <c r="H43" s="86">
        <v>2371</v>
      </c>
      <c r="M43" s="91"/>
    </row>
    <row r="44" spans="1:8" ht="15">
      <c r="A44" s="160" t="s">
        <v>132</v>
      </c>
      <c r="B44" s="189" t="s">
        <v>133</v>
      </c>
      <c r="C44" s="85"/>
      <c r="D44" s="85"/>
      <c r="E44" s="193" t="s">
        <v>134</v>
      </c>
      <c r="F44" s="167" t="s">
        <v>135</v>
      </c>
      <c r="G44" s="86">
        <v>33</v>
      </c>
      <c r="H44" s="86">
        <v>16</v>
      </c>
    </row>
    <row r="45" spans="1:15" ht="15">
      <c r="A45" s="160" t="s">
        <v>136</v>
      </c>
      <c r="B45" s="174" t="s">
        <v>137</v>
      </c>
      <c r="C45" s="89">
        <f>C34+C39+C44</f>
        <v>2857</v>
      </c>
      <c r="D45" s="89">
        <f>D34+D39+D44</f>
        <v>2842</v>
      </c>
      <c r="E45" s="176" t="s">
        <v>138</v>
      </c>
      <c r="F45" s="167" t="s">
        <v>139</v>
      </c>
      <c r="G45" s="86"/>
      <c r="H45" s="86"/>
      <c r="I45" s="215"/>
      <c r="J45" s="215"/>
      <c r="K45" s="215"/>
      <c r="L45" s="215"/>
      <c r="M45" s="216"/>
      <c r="N45" s="215"/>
      <c r="O45" s="215"/>
    </row>
    <row r="46" spans="1:8" ht="15">
      <c r="A46" s="160" t="s">
        <v>140</v>
      </c>
      <c r="B46" s="166"/>
      <c r="C46" s="177"/>
      <c r="D46" s="89"/>
      <c r="E46" s="162" t="s">
        <v>141</v>
      </c>
      <c r="F46" s="167" t="s">
        <v>142</v>
      </c>
      <c r="G46" s="86"/>
      <c r="H46" s="86"/>
    </row>
    <row r="47" spans="1:13" ht="15">
      <c r="A47" s="160" t="s">
        <v>143</v>
      </c>
      <c r="B47" s="166" t="s">
        <v>144</v>
      </c>
      <c r="C47" s="85">
        <v>4594</v>
      </c>
      <c r="D47" s="85">
        <v>4597</v>
      </c>
      <c r="E47" s="176" t="s">
        <v>145</v>
      </c>
      <c r="F47" s="167" t="s">
        <v>146</v>
      </c>
      <c r="G47" s="86">
        <v>1956</v>
      </c>
      <c r="H47" s="86">
        <v>1809</v>
      </c>
      <c r="M47" s="91"/>
    </row>
    <row r="48" spans="1:8" ht="15">
      <c r="A48" s="160" t="s">
        <v>147</v>
      </c>
      <c r="B48" s="169" t="s">
        <v>148</v>
      </c>
      <c r="C48" s="85"/>
      <c r="D48" s="85"/>
      <c r="E48" s="162" t="s">
        <v>149</v>
      </c>
      <c r="F48" s="167" t="s">
        <v>150</v>
      </c>
      <c r="G48" s="86"/>
      <c r="H48" s="86"/>
    </row>
    <row r="49" spans="1:18" ht="15">
      <c r="A49" s="160" t="s">
        <v>151</v>
      </c>
      <c r="B49" s="166" t="s">
        <v>152</v>
      </c>
      <c r="C49" s="85"/>
      <c r="D49" s="85"/>
      <c r="E49" s="176" t="s">
        <v>51</v>
      </c>
      <c r="F49" s="170" t="s">
        <v>153</v>
      </c>
      <c r="G49" s="88">
        <f>SUM(G43:G48)</f>
        <v>4410</v>
      </c>
      <c r="H49" s="88">
        <f>SUM(H43:H48)</f>
        <v>4196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1:8" ht="15">
      <c r="A50" s="160" t="s">
        <v>78</v>
      </c>
      <c r="B50" s="166" t="s">
        <v>154</v>
      </c>
      <c r="C50" s="85"/>
      <c r="D50" s="85"/>
      <c r="E50" s="162"/>
      <c r="F50" s="167"/>
      <c r="G50" s="177"/>
      <c r="H50" s="88"/>
    </row>
    <row r="51" spans="1:15" ht="15">
      <c r="A51" s="160" t="s">
        <v>155</v>
      </c>
      <c r="B51" s="174" t="s">
        <v>156</v>
      </c>
      <c r="C51" s="89">
        <f>SUM(C47:C50)</f>
        <v>4594</v>
      </c>
      <c r="D51" s="89">
        <f>SUM(D47:D50)</f>
        <v>4597</v>
      </c>
      <c r="E51" s="176" t="s">
        <v>157</v>
      </c>
      <c r="F51" s="170" t="s">
        <v>158</v>
      </c>
      <c r="G51" s="86"/>
      <c r="H51" s="86"/>
      <c r="I51" s="215"/>
      <c r="J51" s="215"/>
      <c r="K51" s="215"/>
      <c r="L51" s="215"/>
      <c r="M51" s="215"/>
      <c r="N51" s="215"/>
      <c r="O51" s="215"/>
    </row>
    <row r="52" spans="1:8" ht="15">
      <c r="A52" s="160" t="s">
        <v>159</v>
      </c>
      <c r="B52" s="174"/>
      <c r="C52" s="177"/>
      <c r="D52" s="89"/>
      <c r="E52" s="162" t="s">
        <v>160</v>
      </c>
      <c r="F52" s="170" t="s">
        <v>161</v>
      </c>
      <c r="G52" s="86"/>
      <c r="H52" s="86"/>
    </row>
    <row r="53" spans="1:8" ht="15">
      <c r="A53" s="160" t="s">
        <v>162</v>
      </c>
      <c r="B53" s="174" t="s">
        <v>163</v>
      </c>
      <c r="C53" s="85"/>
      <c r="D53" s="85"/>
      <c r="E53" s="162" t="s">
        <v>164</v>
      </c>
      <c r="F53" s="170" t="s">
        <v>165</v>
      </c>
      <c r="G53" s="86"/>
      <c r="H53" s="86"/>
    </row>
    <row r="54" spans="1:8" ht="15">
      <c r="A54" s="160" t="s">
        <v>166</v>
      </c>
      <c r="B54" s="174" t="s">
        <v>167</v>
      </c>
      <c r="C54" s="85">
        <v>12</v>
      </c>
      <c r="D54" s="85">
        <v>12</v>
      </c>
      <c r="E54" s="162" t="s">
        <v>168</v>
      </c>
      <c r="F54" s="170" t="s">
        <v>169</v>
      </c>
      <c r="G54" s="86"/>
      <c r="H54" s="86"/>
    </row>
    <row r="55" spans="1:18" ht="25.5">
      <c r="A55" s="194" t="s">
        <v>170</v>
      </c>
      <c r="B55" s="195" t="s">
        <v>171</v>
      </c>
      <c r="C55" s="89">
        <f>C19+C20+C21+C27+C32+C45+C51+C53+C54</f>
        <v>7546</v>
      </c>
      <c r="D55" s="89">
        <f>D19+D20+D21+D27+D32+D45+D51+D53+D54</f>
        <v>7510</v>
      </c>
      <c r="E55" s="162" t="s">
        <v>172</v>
      </c>
      <c r="F55" s="186" t="s">
        <v>173</v>
      </c>
      <c r="G55" s="88">
        <f>G49+G51+G52+G53+G54</f>
        <v>4410</v>
      </c>
      <c r="H55" s="88">
        <f>H49+H51+H52+H53+H54</f>
        <v>4196</v>
      </c>
      <c r="I55" s="215"/>
      <c r="J55" s="215"/>
      <c r="K55" s="215"/>
      <c r="L55" s="215"/>
      <c r="M55" s="216"/>
      <c r="N55" s="215"/>
      <c r="O55" s="215"/>
      <c r="P55" s="215"/>
      <c r="Q55" s="215"/>
      <c r="R55" s="215"/>
    </row>
    <row r="56" spans="1:8" ht="15">
      <c r="A56" s="317" t="s">
        <v>174</v>
      </c>
      <c r="B56" s="169"/>
      <c r="C56" s="177"/>
      <c r="D56" s="89"/>
      <c r="E56" s="162"/>
      <c r="F56" s="196"/>
      <c r="G56" s="177"/>
      <c r="H56" s="88"/>
    </row>
    <row r="57" spans="1:13" ht="15">
      <c r="A57" s="160" t="s">
        <v>175</v>
      </c>
      <c r="B57" s="166"/>
      <c r="C57" s="177"/>
      <c r="D57" s="89"/>
      <c r="E57" s="320" t="s">
        <v>176</v>
      </c>
      <c r="F57" s="196"/>
      <c r="G57" s="177"/>
      <c r="H57" s="88"/>
      <c r="M57" s="91"/>
    </row>
    <row r="58" spans="1:8" ht="15">
      <c r="A58" s="160" t="s">
        <v>177</v>
      </c>
      <c r="B58" s="166" t="s">
        <v>178</v>
      </c>
      <c r="C58" s="85"/>
      <c r="D58" s="85"/>
      <c r="E58" s="162" t="s">
        <v>127</v>
      </c>
      <c r="F58" s="197"/>
      <c r="G58" s="177"/>
      <c r="H58" s="88"/>
    </row>
    <row r="59" spans="1:13" ht="15">
      <c r="A59" s="160" t="s">
        <v>179</v>
      </c>
      <c r="B59" s="166" t="s">
        <v>180</v>
      </c>
      <c r="C59" s="85"/>
      <c r="D59" s="85"/>
      <c r="E59" s="176" t="s">
        <v>181</v>
      </c>
      <c r="F59" s="167" t="s">
        <v>182</v>
      </c>
      <c r="G59" s="86">
        <v>10</v>
      </c>
      <c r="H59" s="86">
        <v>5</v>
      </c>
      <c r="M59" s="91"/>
    </row>
    <row r="60" spans="1:8" ht="15">
      <c r="A60" s="160" t="s">
        <v>183</v>
      </c>
      <c r="B60" s="166" t="s">
        <v>184</v>
      </c>
      <c r="C60" s="85"/>
      <c r="D60" s="85"/>
      <c r="E60" s="162" t="s">
        <v>185</v>
      </c>
      <c r="F60" s="167" t="s">
        <v>186</v>
      </c>
      <c r="G60" s="86"/>
      <c r="H60" s="86"/>
    </row>
    <row r="61" spans="1:18" ht="15">
      <c r="A61" s="160" t="s">
        <v>187</v>
      </c>
      <c r="B61" s="169" t="s">
        <v>188</v>
      </c>
      <c r="C61" s="85"/>
      <c r="D61" s="85"/>
      <c r="E61" s="168" t="s">
        <v>189</v>
      </c>
      <c r="F61" s="197" t="s">
        <v>190</v>
      </c>
      <c r="G61" s="88">
        <f>SUM(G62:G68)</f>
        <v>308</v>
      </c>
      <c r="H61" s="88">
        <f>SUM(H62:H68)</f>
        <v>399</v>
      </c>
      <c r="I61" s="215"/>
      <c r="J61" s="215"/>
      <c r="K61" s="215"/>
      <c r="L61" s="215"/>
      <c r="M61" s="216"/>
      <c r="N61" s="215"/>
      <c r="O61" s="215"/>
      <c r="P61" s="215"/>
      <c r="Q61" s="215"/>
      <c r="R61" s="215"/>
    </row>
    <row r="62" spans="1:8" ht="15">
      <c r="A62" s="160" t="s">
        <v>191</v>
      </c>
      <c r="B62" s="169" t="s">
        <v>192</v>
      </c>
      <c r="C62" s="85"/>
      <c r="D62" s="85"/>
      <c r="E62" s="168" t="s">
        <v>193</v>
      </c>
      <c r="F62" s="167" t="s">
        <v>194</v>
      </c>
      <c r="G62" s="86">
        <v>76</v>
      </c>
      <c r="H62" s="86">
        <v>91</v>
      </c>
    </row>
    <row r="63" spans="1:13" ht="15">
      <c r="A63" s="160" t="s">
        <v>195</v>
      </c>
      <c r="B63" s="166" t="s">
        <v>196</v>
      </c>
      <c r="C63" s="85"/>
      <c r="D63" s="85"/>
      <c r="E63" s="162" t="s">
        <v>197</v>
      </c>
      <c r="F63" s="167" t="s">
        <v>198</v>
      </c>
      <c r="G63" s="86">
        <v>8</v>
      </c>
      <c r="H63" s="86">
        <v>8</v>
      </c>
      <c r="M63" s="91"/>
    </row>
    <row r="64" spans="1:15" ht="15">
      <c r="A64" s="160" t="s">
        <v>51</v>
      </c>
      <c r="B64" s="174" t="s">
        <v>199</v>
      </c>
      <c r="C64" s="89">
        <f>SUM(C58:C63)</f>
        <v>0</v>
      </c>
      <c r="D64" s="89">
        <f>SUM(D58:D63)</f>
        <v>0</v>
      </c>
      <c r="E64" s="162" t="s">
        <v>200</v>
      </c>
      <c r="F64" s="167" t="s">
        <v>201</v>
      </c>
      <c r="G64" s="86">
        <v>26</v>
      </c>
      <c r="H64" s="86">
        <v>24</v>
      </c>
      <c r="I64" s="215"/>
      <c r="J64" s="215"/>
      <c r="K64" s="215"/>
      <c r="L64" s="215"/>
      <c r="M64" s="215"/>
      <c r="N64" s="215"/>
      <c r="O64" s="215"/>
    </row>
    <row r="65" spans="1:8" ht="15">
      <c r="A65" s="160"/>
      <c r="B65" s="174"/>
      <c r="C65" s="177"/>
      <c r="D65" s="89"/>
      <c r="E65" s="162" t="s">
        <v>202</v>
      </c>
      <c r="F65" s="167" t="s">
        <v>203</v>
      </c>
      <c r="G65" s="86">
        <v>3</v>
      </c>
      <c r="H65" s="86">
        <v>3</v>
      </c>
    </row>
    <row r="66" spans="1:8" ht="15">
      <c r="A66" s="160" t="s">
        <v>204</v>
      </c>
      <c r="B66" s="166"/>
      <c r="C66" s="177"/>
      <c r="D66" s="89"/>
      <c r="E66" s="162" t="s">
        <v>205</v>
      </c>
      <c r="F66" s="167" t="s">
        <v>206</v>
      </c>
      <c r="G66" s="86">
        <v>80</v>
      </c>
      <c r="H66" s="86"/>
    </row>
    <row r="67" spans="1:8" ht="15">
      <c r="A67" s="160" t="s">
        <v>207</v>
      </c>
      <c r="B67" s="166" t="s">
        <v>208</v>
      </c>
      <c r="C67" s="85">
        <v>1418</v>
      </c>
      <c r="D67" s="85">
        <v>1267</v>
      </c>
      <c r="E67" s="162" t="s">
        <v>209</v>
      </c>
      <c r="F67" s="167" t="s">
        <v>210</v>
      </c>
      <c r="G67" s="86">
        <v>63</v>
      </c>
      <c r="H67" s="86">
        <v>165</v>
      </c>
    </row>
    <row r="68" spans="1:8" ht="15">
      <c r="A68" s="160" t="s">
        <v>211</v>
      </c>
      <c r="B68" s="166" t="s">
        <v>212</v>
      </c>
      <c r="C68" s="85">
        <v>230</v>
      </c>
      <c r="D68" s="85">
        <v>189</v>
      </c>
      <c r="E68" s="162" t="s">
        <v>213</v>
      </c>
      <c r="F68" s="167" t="s">
        <v>214</v>
      </c>
      <c r="G68" s="86">
        <v>52</v>
      </c>
      <c r="H68" s="86">
        <v>108</v>
      </c>
    </row>
    <row r="69" spans="1:8" ht="15">
      <c r="A69" s="160" t="s">
        <v>215</v>
      </c>
      <c r="B69" s="166" t="s">
        <v>216</v>
      </c>
      <c r="C69" s="85"/>
      <c r="D69" s="85">
        <v>18</v>
      </c>
      <c r="E69" s="176" t="s">
        <v>78</v>
      </c>
      <c r="F69" s="167" t="s">
        <v>217</v>
      </c>
      <c r="G69" s="86">
        <v>16</v>
      </c>
      <c r="H69" s="86">
        <v>6</v>
      </c>
    </row>
    <row r="70" spans="1:8" ht="15">
      <c r="A70" s="160" t="s">
        <v>218</v>
      </c>
      <c r="B70" s="166" t="s">
        <v>219</v>
      </c>
      <c r="C70" s="85"/>
      <c r="D70" s="85"/>
      <c r="E70" s="162" t="s">
        <v>220</v>
      </c>
      <c r="F70" s="167" t="s">
        <v>221</v>
      </c>
      <c r="G70" s="86"/>
      <c r="H70" s="86"/>
    </row>
    <row r="71" spans="1:18" ht="15">
      <c r="A71" s="160" t="s">
        <v>222</v>
      </c>
      <c r="B71" s="166" t="s">
        <v>223</v>
      </c>
      <c r="C71" s="85"/>
      <c r="D71" s="85"/>
      <c r="E71" s="178" t="s">
        <v>46</v>
      </c>
      <c r="F71" s="198" t="s">
        <v>224</v>
      </c>
      <c r="G71" s="95">
        <f>G59+G60+G61+G69+G70</f>
        <v>334</v>
      </c>
      <c r="H71" s="95">
        <f>H59+H60+H61+H69+H70</f>
        <v>410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1:8" ht="15">
      <c r="A72" s="160" t="s">
        <v>225</v>
      </c>
      <c r="B72" s="166" t="s">
        <v>226</v>
      </c>
      <c r="C72" s="85"/>
      <c r="D72" s="85"/>
      <c r="E72" s="168"/>
      <c r="F72" s="199"/>
      <c r="G72" s="200"/>
      <c r="H72" s="201"/>
    </row>
    <row r="73" spans="1:8" ht="15">
      <c r="A73" s="160" t="s">
        <v>227</v>
      </c>
      <c r="B73" s="166" t="s">
        <v>228</v>
      </c>
      <c r="C73" s="85"/>
      <c r="D73" s="85"/>
      <c r="E73" s="97"/>
      <c r="F73" s="202"/>
      <c r="G73" s="203"/>
      <c r="H73" s="204"/>
    </row>
    <row r="74" spans="1:8" ht="15">
      <c r="A74" s="160" t="s">
        <v>229</v>
      </c>
      <c r="B74" s="166" t="s">
        <v>230</v>
      </c>
      <c r="C74" s="85">
        <v>27</v>
      </c>
      <c r="D74" s="85">
        <v>9</v>
      </c>
      <c r="E74" s="162" t="s">
        <v>231</v>
      </c>
      <c r="F74" s="205" t="s">
        <v>232</v>
      </c>
      <c r="G74" s="86"/>
      <c r="H74" s="86"/>
    </row>
    <row r="75" spans="1:15" ht="15">
      <c r="A75" s="160" t="s">
        <v>76</v>
      </c>
      <c r="B75" s="174" t="s">
        <v>233</v>
      </c>
      <c r="C75" s="89">
        <f>SUM(C67:C74)</f>
        <v>1675</v>
      </c>
      <c r="D75" s="89">
        <f>SUM(D67:D74)</f>
        <v>1483</v>
      </c>
      <c r="E75" s="176" t="s">
        <v>160</v>
      </c>
      <c r="F75" s="170" t="s">
        <v>234</v>
      </c>
      <c r="G75" s="86"/>
      <c r="H75" s="86"/>
      <c r="I75" s="215"/>
      <c r="J75" s="215"/>
      <c r="K75" s="215"/>
      <c r="L75" s="215"/>
      <c r="M75" s="215"/>
      <c r="N75" s="215"/>
      <c r="O75" s="215"/>
    </row>
    <row r="76" spans="1:8" ht="15">
      <c r="A76" s="160"/>
      <c r="B76" s="166"/>
      <c r="C76" s="177"/>
      <c r="D76" s="89"/>
      <c r="E76" s="162" t="s">
        <v>235</v>
      </c>
      <c r="F76" s="170" t="s">
        <v>236</v>
      </c>
      <c r="G76" s="86"/>
      <c r="H76" s="86"/>
    </row>
    <row r="77" spans="1:13" ht="15">
      <c r="A77" s="160" t="s">
        <v>237</v>
      </c>
      <c r="B77" s="166"/>
      <c r="C77" s="177"/>
      <c r="D77" s="89"/>
      <c r="E77" s="162"/>
      <c r="F77" s="206"/>
      <c r="G77" s="207"/>
      <c r="H77" s="208"/>
      <c r="M77" s="91"/>
    </row>
    <row r="78" spans="1:14" ht="15">
      <c r="A78" s="160" t="s">
        <v>238</v>
      </c>
      <c r="B78" s="166" t="s">
        <v>239</v>
      </c>
      <c r="C78" s="89">
        <f>SUM(C79:C81)</f>
        <v>0</v>
      </c>
      <c r="D78" s="89">
        <f>SUM(D79:D81)</f>
        <v>0</v>
      </c>
      <c r="E78" s="162"/>
      <c r="F78" s="207"/>
      <c r="G78" s="207"/>
      <c r="H78" s="208"/>
      <c r="I78" s="215"/>
      <c r="J78" s="215"/>
      <c r="K78" s="215"/>
      <c r="L78" s="215"/>
      <c r="M78" s="215"/>
      <c r="N78" s="215"/>
    </row>
    <row r="79" spans="1:18" ht="15">
      <c r="A79" s="160" t="s">
        <v>240</v>
      </c>
      <c r="B79" s="166" t="s">
        <v>241</v>
      </c>
      <c r="C79" s="85"/>
      <c r="D79" s="85"/>
      <c r="E79" s="176" t="s">
        <v>242</v>
      </c>
      <c r="F79" s="186" t="s">
        <v>243</v>
      </c>
      <c r="G79" s="96">
        <f>G71+G74+G75+G76</f>
        <v>334</v>
      </c>
      <c r="H79" s="96">
        <f>H71+H74+H75+H76</f>
        <v>410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</row>
    <row r="80" spans="1:8" ht="15">
      <c r="A80" s="160" t="s">
        <v>244</v>
      </c>
      <c r="B80" s="166" t="s">
        <v>245</v>
      </c>
      <c r="C80" s="85"/>
      <c r="D80" s="85"/>
      <c r="E80" s="162"/>
      <c r="F80" s="209"/>
      <c r="G80" s="210"/>
      <c r="H80" s="211"/>
    </row>
    <row r="81" spans="1:8" ht="15">
      <c r="A81" s="160" t="s">
        <v>246</v>
      </c>
      <c r="B81" s="166" t="s">
        <v>247</v>
      </c>
      <c r="C81" s="85"/>
      <c r="D81" s="85"/>
      <c r="E81" s="97"/>
      <c r="F81" s="210"/>
      <c r="G81" s="210"/>
      <c r="H81" s="211"/>
    </row>
    <row r="82" spans="1:8" ht="15">
      <c r="A82" s="160" t="s">
        <v>248</v>
      </c>
      <c r="B82" s="166" t="s">
        <v>249</v>
      </c>
      <c r="C82" s="85"/>
      <c r="D82" s="85"/>
      <c r="E82" s="188"/>
      <c r="F82" s="210"/>
      <c r="G82" s="210"/>
      <c r="H82" s="211"/>
    </row>
    <row r="83" spans="1:8" ht="15">
      <c r="A83" s="160" t="s">
        <v>132</v>
      </c>
      <c r="B83" s="166" t="s">
        <v>250</v>
      </c>
      <c r="C83" s="85"/>
      <c r="D83" s="85"/>
      <c r="E83" s="97"/>
      <c r="F83" s="210"/>
      <c r="G83" s="210"/>
      <c r="H83" s="211"/>
    </row>
    <row r="84" spans="1:14" ht="15">
      <c r="A84" s="160" t="s">
        <v>251</v>
      </c>
      <c r="B84" s="174" t="s">
        <v>252</v>
      </c>
      <c r="C84" s="89">
        <f>C83+C82+C78</f>
        <v>0</v>
      </c>
      <c r="D84" s="89">
        <f>D83+D82+D78</f>
        <v>0</v>
      </c>
      <c r="E84" s="188"/>
      <c r="F84" s="210"/>
      <c r="G84" s="210"/>
      <c r="H84" s="211"/>
      <c r="I84" s="215"/>
      <c r="J84" s="215"/>
      <c r="K84" s="215"/>
      <c r="L84" s="215"/>
      <c r="M84" s="215"/>
      <c r="N84" s="215"/>
    </row>
    <row r="85" spans="1:13" ht="15">
      <c r="A85" s="160"/>
      <c r="B85" s="174"/>
      <c r="C85" s="177"/>
      <c r="D85" s="89"/>
      <c r="E85" s="97"/>
      <c r="F85" s="210"/>
      <c r="G85" s="210"/>
      <c r="H85" s="211"/>
      <c r="M85" s="91"/>
    </row>
    <row r="86" spans="1:8" ht="15">
      <c r="A86" s="160" t="s">
        <v>253</v>
      </c>
      <c r="B86" s="166"/>
      <c r="C86" s="177"/>
      <c r="D86" s="89"/>
      <c r="E86" s="188"/>
      <c r="F86" s="210"/>
      <c r="G86" s="210"/>
      <c r="H86" s="211"/>
    </row>
    <row r="87" spans="1:13" ht="15">
      <c r="A87" s="160" t="s">
        <v>254</v>
      </c>
      <c r="B87" s="166" t="s">
        <v>255</v>
      </c>
      <c r="C87" s="85">
        <v>39</v>
      </c>
      <c r="D87" s="85"/>
      <c r="E87" s="97"/>
      <c r="F87" s="210"/>
      <c r="G87" s="210"/>
      <c r="H87" s="211"/>
      <c r="M87" s="91"/>
    </row>
    <row r="88" spans="1:8" ht="15">
      <c r="A88" s="160" t="s">
        <v>256</v>
      </c>
      <c r="B88" s="166" t="s">
        <v>257</v>
      </c>
      <c r="C88" s="85">
        <v>427</v>
      </c>
      <c r="D88" s="85">
        <v>472</v>
      </c>
      <c r="E88" s="188"/>
      <c r="F88" s="210"/>
      <c r="G88" s="210"/>
      <c r="H88" s="211"/>
    </row>
    <row r="89" spans="1:13" ht="15">
      <c r="A89" s="160" t="s">
        <v>258</v>
      </c>
      <c r="B89" s="166" t="s">
        <v>259</v>
      </c>
      <c r="C89" s="85"/>
      <c r="D89" s="85"/>
      <c r="E89" s="188"/>
      <c r="F89" s="210"/>
      <c r="G89" s="210"/>
      <c r="H89" s="211"/>
      <c r="M89" s="91"/>
    </row>
    <row r="90" spans="1:8" ht="15">
      <c r="A90" s="160" t="s">
        <v>260</v>
      </c>
      <c r="B90" s="166" t="s">
        <v>261</v>
      </c>
      <c r="C90" s="85"/>
      <c r="D90" s="85"/>
      <c r="E90" s="188"/>
      <c r="F90" s="210"/>
      <c r="G90" s="210"/>
      <c r="H90" s="211"/>
    </row>
    <row r="91" spans="1:14" ht="15">
      <c r="A91" s="160" t="s">
        <v>262</v>
      </c>
      <c r="B91" s="174" t="s">
        <v>263</v>
      </c>
      <c r="C91" s="89">
        <f>SUM(C87:C90)</f>
        <v>466</v>
      </c>
      <c r="D91" s="89">
        <f>SUM(D87:D90)</f>
        <v>472</v>
      </c>
      <c r="E91" s="188"/>
      <c r="F91" s="210"/>
      <c r="G91" s="210"/>
      <c r="H91" s="211"/>
      <c r="I91" s="215"/>
      <c r="J91" s="215"/>
      <c r="K91" s="215"/>
      <c r="L91" s="215"/>
      <c r="M91" s="216"/>
      <c r="N91" s="215"/>
    </row>
    <row r="92" spans="1:8" ht="15">
      <c r="A92" s="160" t="s">
        <v>264</v>
      </c>
      <c r="B92" s="174" t="s">
        <v>265</v>
      </c>
      <c r="C92" s="85">
        <v>16</v>
      </c>
      <c r="D92" s="85"/>
      <c r="E92" s="188"/>
      <c r="F92" s="210"/>
      <c r="G92" s="210"/>
      <c r="H92" s="211"/>
    </row>
    <row r="93" spans="1:14" ht="15">
      <c r="A93" s="160" t="s">
        <v>266</v>
      </c>
      <c r="B93" s="212" t="s">
        <v>267</v>
      </c>
      <c r="C93" s="89">
        <f>C64+C75+C84+C91+C92</f>
        <v>2157</v>
      </c>
      <c r="D93" s="89">
        <f>D64+D75+D84+D91+D92</f>
        <v>1955</v>
      </c>
      <c r="E93" s="97"/>
      <c r="F93" s="210"/>
      <c r="G93" s="210"/>
      <c r="H93" s="211"/>
      <c r="I93" s="215"/>
      <c r="J93" s="215"/>
      <c r="K93" s="215"/>
      <c r="L93" s="215"/>
      <c r="M93" s="216"/>
      <c r="N93" s="215"/>
    </row>
    <row r="94" spans="1:18" ht="15.75" thickBot="1">
      <c r="A94" s="318" t="s">
        <v>268</v>
      </c>
      <c r="B94" s="213" t="s">
        <v>269</v>
      </c>
      <c r="C94" s="98">
        <f>C93+C55</f>
        <v>9703</v>
      </c>
      <c r="D94" s="98">
        <f>D93+D55</f>
        <v>9465</v>
      </c>
      <c r="E94" s="319" t="s">
        <v>270</v>
      </c>
      <c r="F94" s="214" t="s">
        <v>271</v>
      </c>
      <c r="G94" s="99">
        <f>G36+G39+G55+G79</f>
        <v>9703</v>
      </c>
      <c r="H94" s="99">
        <f>H36+H39+H55+H79</f>
        <v>9465</v>
      </c>
      <c r="I94" s="215"/>
      <c r="J94" s="215"/>
      <c r="K94" s="215"/>
      <c r="L94" s="215"/>
      <c r="M94" s="215"/>
      <c r="N94" s="215"/>
      <c r="O94" s="215"/>
      <c r="P94" s="215"/>
      <c r="Q94" s="215"/>
      <c r="R94" s="215"/>
    </row>
    <row r="95" spans="1:13" ht="15">
      <c r="A95" s="100"/>
      <c r="B95" s="101"/>
      <c r="C95" s="100"/>
      <c r="D95" s="100"/>
      <c r="E95" s="102"/>
      <c r="F95" s="80"/>
      <c r="G95" s="81"/>
      <c r="H95" s="82"/>
      <c r="M95" s="91"/>
    </row>
    <row r="96" spans="1:13" ht="15">
      <c r="A96" s="308" t="s">
        <v>520</v>
      </c>
      <c r="B96" s="309"/>
      <c r="C96" s="84"/>
      <c r="D96" s="84"/>
      <c r="E96" s="310"/>
      <c r="F96" s="104"/>
      <c r="G96" s="338">
        <f>+G94-C94</f>
        <v>0</v>
      </c>
      <c r="H96" s="106"/>
      <c r="M96" s="91"/>
    </row>
    <row r="97" spans="1:13" ht="15">
      <c r="A97" s="308"/>
      <c r="B97" s="309"/>
      <c r="C97" s="84"/>
      <c r="D97" s="84"/>
      <c r="E97" s="310"/>
      <c r="F97" s="104"/>
      <c r="G97" s="105"/>
      <c r="H97" s="106"/>
      <c r="M97" s="91"/>
    </row>
    <row r="98" spans="1:13" ht="15">
      <c r="A98" s="41" t="s">
        <v>877</v>
      </c>
      <c r="B98" s="309"/>
      <c r="C98" s="606" t="s">
        <v>860</v>
      </c>
      <c r="D98" s="606"/>
      <c r="E98" s="606"/>
      <c r="F98" s="104"/>
      <c r="G98" s="338"/>
      <c r="H98" s="106"/>
      <c r="M98" s="91"/>
    </row>
    <row r="99" spans="3:8" ht="15">
      <c r="C99" s="41"/>
      <c r="D99" s="1"/>
      <c r="E99" s="41"/>
      <c r="F99" s="104"/>
      <c r="G99" s="105"/>
      <c r="H99" s="106"/>
    </row>
    <row r="100" spans="1:5" ht="15">
      <c r="A100" s="107"/>
      <c r="B100" s="107"/>
      <c r="C100" s="606" t="s">
        <v>861</v>
      </c>
      <c r="D100" s="607"/>
      <c r="E100" s="607"/>
    </row>
    <row r="102" ht="12.75">
      <c r="E102" s="110"/>
    </row>
    <row r="104" ht="12.75">
      <c r="M104" s="91"/>
    </row>
    <row r="106" ht="12.75">
      <c r="M106" s="91"/>
    </row>
    <row r="108" spans="5:13" ht="12.75">
      <c r="E108" s="110"/>
      <c r="M108" s="91"/>
    </row>
    <row r="110" spans="5:13" ht="12.75">
      <c r="E110" s="110"/>
      <c r="M110" s="91"/>
    </row>
    <row r="118" ht="12.75">
      <c r="E118" s="110"/>
    </row>
    <row r="120" spans="5:13" ht="12.75">
      <c r="E120" s="110"/>
      <c r="M120" s="91"/>
    </row>
    <row r="122" spans="5:13" ht="12.75">
      <c r="E122" s="110"/>
      <c r="M122" s="91"/>
    </row>
    <row r="124" ht="12.75">
      <c r="E124" s="110"/>
    </row>
    <row r="126" spans="5:13" ht="12.75">
      <c r="E126" s="110"/>
      <c r="M126" s="91"/>
    </row>
    <row r="128" spans="5:13" ht="12.75">
      <c r="E128" s="110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10"/>
      <c r="M136" s="91"/>
    </row>
    <row r="138" spans="5:13" ht="12.75">
      <c r="E138" s="110"/>
      <c r="M138" s="91"/>
    </row>
    <row r="140" spans="5:13" ht="12.75">
      <c r="E140" s="110"/>
      <c r="M140" s="91"/>
    </row>
    <row r="142" spans="5:13" ht="12.75">
      <c r="E142" s="110"/>
      <c r="M142" s="91"/>
    </row>
    <row r="144" ht="12.75">
      <c r="E144" s="110"/>
    </row>
    <row r="146" ht="12.75">
      <c r="E146" s="110"/>
    </row>
    <row r="148" ht="12.75">
      <c r="E148" s="110"/>
    </row>
    <row r="150" spans="5:13" ht="12.75">
      <c r="E150" s="110"/>
      <c r="M150" s="91"/>
    </row>
    <row r="152" ht="12.75">
      <c r="M152" s="91"/>
    </row>
    <row r="154" ht="12.75">
      <c r="M154" s="91"/>
    </row>
    <row r="160" ht="12.75">
      <c r="E160" s="110"/>
    </row>
    <row r="162" ht="12.75">
      <c r="E162" s="110"/>
    </row>
    <row r="164" ht="12.75">
      <c r="E164" s="110"/>
    </row>
    <row r="166" ht="12.75">
      <c r="E166" s="110"/>
    </row>
    <row r="168" ht="12.75">
      <c r="E168" s="110"/>
    </row>
    <row r="176" ht="12.75">
      <c r="E176" s="110"/>
    </row>
    <row r="178" ht="12.75">
      <c r="E178" s="110"/>
    </row>
    <row r="180" ht="12.75">
      <c r="E180" s="110"/>
    </row>
    <row r="182" ht="12.75">
      <c r="E182" s="110"/>
    </row>
    <row r="186" ht="12.75">
      <c r="E186" s="11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15748031496062992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G28" sqref="G28:G3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17" t="s">
        <v>272</v>
      </c>
      <c r="B1" s="217"/>
      <c r="C1" s="28"/>
      <c r="D1" s="218"/>
      <c r="E1" s="219"/>
      <c r="F1" s="220"/>
      <c r="G1" s="221"/>
      <c r="H1" s="221"/>
    </row>
    <row r="2" spans="1:8" ht="15">
      <c r="A2" s="6" t="s">
        <v>1</v>
      </c>
      <c r="B2" s="304"/>
      <c r="C2" s="304"/>
      <c r="D2" s="304"/>
      <c r="E2" s="304" t="str">
        <f>'справка №1-БАЛАНС'!E3</f>
        <v>Елана Финансов Холдинг АД</v>
      </c>
      <c r="F2" s="609" t="s">
        <v>2</v>
      </c>
      <c r="G2" s="609"/>
      <c r="H2" s="222">
        <v>175371928</v>
      </c>
    </row>
    <row r="3" spans="1:8" ht="15">
      <c r="A3" s="6" t="s">
        <v>3</v>
      </c>
      <c r="B3" s="304"/>
      <c r="C3" s="304"/>
      <c r="D3" s="304"/>
      <c r="E3" s="304" t="str">
        <f>'справка №1-БАЛАНС'!E4</f>
        <v>консолидиран</v>
      </c>
      <c r="F3" s="322" t="s">
        <v>4</v>
      </c>
      <c r="G3" s="223"/>
      <c r="H3" s="222" t="str">
        <f>'справка №1-БАЛАНС'!H4</f>
        <v> </v>
      </c>
    </row>
    <row r="4" spans="1:8" ht="17.25" customHeight="1">
      <c r="A4" s="6" t="s">
        <v>523</v>
      </c>
      <c r="B4" s="324"/>
      <c r="C4" s="324"/>
      <c r="D4" s="324"/>
      <c r="E4" s="304" t="str">
        <f>'справка №1-БАЛАНС'!E5</f>
        <v>към 30.06.2016 г.</v>
      </c>
      <c r="F4" s="220"/>
      <c r="G4" s="221"/>
      <c r="H4" s="224" t="s">
        <v>273</v>
      </c>
    </row>
    <row r="5" spans="1:8" ht="24">
      <c r="A5" s="225" t="s">
        <v>274</v>
      </c>
      <c r="B5" s="226" t="s">
        <v>8</v>
      </c>
      <c r="C5" s="225" t="s">
        <v>9</v>
      </c>
      <c r="D5" s="227" t="s">
        <v>13</v>
      </c>
      <c r="E5" s="228" t="s">
        <v>275</v>
      </c>
      <c r="F5" s="226" t="s">
        <v>8</v>
      </c>
      <c r="G5" s="225" t="s">
        <v>9</v>
      </c>
      <c r="H5" s="225" t="s">
        <v>13</v>
      </c>
    </row>
    <row r="6" spans="1:8" ht="12">
      <c r="A6" s="228" t="s">
        <v>14</v>
      </c>
      <c r="B6" s="228" t="s">
        <v>15</v>
      </c>
      <c r="C6" s="228">
        <v>1</v>
      </c>
      <c r="D6" s="228">
        <v>2</v>
      </c>
      <c r="E6" s="228" t="s">
        <v>14</v>
      </c>
      <c r="F6" s="225" t="s">
        <v>15</v>
      </c>
      <c r="G6" s="225">
        <v>1</v>
      </c>
      <c r="H6" s="225">
        <v>2</v>
      </c>
    </row>
    <row r="7" spans="1:8" ht="12">
      <c r="A7" s="65" t="s">
        <v>276</v>
      </c>
      <c r="B7" s="65"/>
      <c r="C7" s="48"/>
      <c r="D7" s="48"/>
      <c r="E7" s="65" t="s">
        <v>277</v>
      </c>
      <c r="F7" s="229"/>
      <c r="G7" s="51"/>
      <c r="H7" s="51"/>
    </row>
    <row r="8" spans="1:8" ht="12">
      <c r="A8" s="230" t="s">
        <v>278</v>
      </c>
      <c r="B8" s="230"/>
      <c r="C8" s="231"/>
      <c r="D8" s="46"/>
      <c r="E8" s="230" t="s">
        <v>279</v>
      </c>
      <c r="F8" s="229"/>
      <c r="G8" s="51"/>
      <c r="H8" s="51"/>
    </row>
    <row r="9" spans="1:8" ht="12">
      <c r="A9" s="232" t="s">
        <v>280</v>
      </c>
      <c r="B9" s="233" t="s">
        <v>281</v>
      </c>
      <c r="C9" s="42">
        <v>23</v>
      </c>
      <c r="D9" s="42">
        <v>75</v>
      </c>
      <c r="E9" s="232" t="s">
        <v>282</v>
      </c>
      <c r="F9" s="234" t="s">
        <v>283</v>
      </c>
      <c r="G9" s="50"/>
      <c r="H9" s="50"/>
    </row>
    <row r="10" spans="1:8" ht="12">
      <c r="A10" s="232" t="s">
        <v>284</v>
      </c>
      <c r="B10" s="233" t="s">
        <v>285</v>
      </c>
      <c r="C10" s="42">
        <v>381</v>
      </c>
      <c r="D10" s="42">
        <v>794</v>
      </c>
      <c r="E10" s="232" t="s">
        <v>286</v>
      </c>
      <c r="F10" s="234" t="s">
        <v>287</v>
      </c>
      <c r="G10" s="50"/>
      <c r="H10" s="50"/>
    </row>
    <row r="11" spans="1:8" ht="12">
      <c r="A11" s="232" t="s">
        <v>288</v>
      </c>
      <c r="B11" s="233" t="s">
        <v>289</v>
      </c>
      <c r="C11" s="42">
        <v>16</v>
      </c>
      <c r="D11" s="42">
        <v>87</v>
      </c>
      <c r="E11" s="235" t="s">
        <v>290</v>
      </c>
      <c r="F11" s="234" t="s">
        <v>291</v>
      </c>
      <c r="G11" s="50">
        <v>1228</v>
      </c>
      <c r="H11" s="50">
        <v>2351</v>
      </c>
    </row>
    <row r="12" spans="1:8" ht="12">
      <c r="A12" s="232" t="s">
        <v>292</v>
      </c>
      <c r="B12" s="233" t="s">
        <v>293</v>
      </c>
      <c r="C12" s="42">
        <v>616</v>
      </c>
      <c r="D12" s="42">
        <v>2266</v>
      </c>
      <c r="E12" s="235" t="s">
        <v>78</v>
      </c>
      <c r="F12" s="234" t="s">
        <v>294</v>
      </c>
      <c r="G12" s="50">
        <v>3</v>
      </c>
      <c r="H12" s="50"/>
    </row>
    <row r="13" spans="1:18" ht="12">
      <c r="A13" s="232" t="s">
        <v>295</v>
      </c>
      <c r="B13" s="233" t="s">
        <v>296</v>
      </c>
      <c r="C13" s="42"/>
      <c r="D13" s="42"/>
      <c r="E13" s="236" t="s">
        <v>51</v>
      </c>
      <c r="F13" s="237" t="s">
        <v>297</v>
      </c>
      <c r="G13" s="51">
        <f>SUM(G9:G12)</f>
        <v>1231</v>
      </c>
      <c r="H13" s="51">
        <f>SUM(H9:H12)</f>
        <v>2351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32" t="s">
        <v>298</v>
      </c>
      <c r="B14" s="233" t="s">
        <v>299</v>
      </c>
      <c r="C14" s="42"/>
      <c r="D14" s="42"/>
      <c r="E14" s="235"/>
      <c r="F14" s="238"/>
      <c r="G14" s="259"/>
      <c r="H14" s="259"/>
    </row>
    <row r="15" spans="1:8" ht="24">
      <c r="A15" s="232" t="s">
        <v>300</v>
      </c>
      <c r="B15" s="233" t="s">
        <v>301</v>
      </c>
      <c r="C15" s="43"/>
      <c r="D15" s="43"/>
      <c r="E15" s="230" t="s">
        <v>302</v>
      </c>
      <c r="F15" s="239" t="s">
        <v>303</v>
      </c>
      <c r="G15" s="50"/>
      <c r="H15" s="50"/>
    </row>
    <row r="16" spans="1:8" ht="12">
      <c r="A16" s="232" t="s">
        <v>304</v>
      </c>
      <c r="B16" s="233" t="s">
        <v>305</v>
      </c>
      <c r="C16" s="43">
        <v>11</v>
      </c>
      <c r="D16" s="43">
        <v>175</v>
      </c>
      <c r="E16" s="232" t="s">
        <v>306</v>
      </c>
      <c r="F16" s="238" t="s">
        <v>307</v>
      </c>
      <c r="G16" s="52"/>
      <c r="H16" s="52"/>
    </row>
    <row r="17" spans="1:8" ht="12">
      <c r="A17" s="240" t="s">
        <v>308</v>
      </c>
      <c r="B17" s="233" t="s">
        <v>309</v>
      </c>
      <c r="C17" s="44"/>
      <c r="D17" s="44"/>
      <c r="E17" s="230"/>
      <c r="F17" s="229"/>
      <c r="G17" s="259"/>
      <c r="H17" s="259"/>
    </row>
    <row r="18" spans="1:8" ht="12">
      <c r="A18" s="240" t="s">
        <v>310</v>
      </c>
      <c r="B18" s="233" t="s">
        <v>311</v>
      </c>
      <c r="C18" s="44"/>
      <c r="D18" s="44"/>
      <c r="E18" s="230" t="s">
        <v>312</v>
      </c>
      <c r="F18" s="229"/>
      <c r="G18" s="259"/>
      <c r="H18" s="259"/>
    </row>
    <row r="19" spans="1:15" ht="12">
      <c r="A19" s="236" t="s">
        <v>51</v>
      </c>
      <c r="B19" s="241" t="s">
        <v>313</v>
      </c>
      <c r="C19" s="45">
        <f>SUM(C9:C15)+C16</f>
        <v>1047</v>
      </c>
      <c r="D19" s="45">
        <f>SUM(D9:D15)+D16</f>
        <v>3397</v>
      </c>
      <c r="E19" s="242" t="s">
        <v>314</v>
      </c>
      <c r="F19" s="238" t="s">
        <v>315</v>
      </c>
      <c r="G19" s="50">
        <v>74</v>
      </c>
      <c r="H19" s="50">
        <v>39235</v>
      </c>
      <c r="I19" s="67"/>
      <c r="J19" s="67"/>
      <c r="K19" s="67"/>
      <c r="L19" s="67"/>
      <c r="M19" s="67"/>
      <c r="N19" s="67"/>
      <c r="O19" s="67"/>
    </row>
    <row r="20" spans="1:8" ht="12">
      <c r="A20" s="230"/>
      <c r="B20" s="233"/>
      <c r="C20" s="258"/>
      <c r="D20" s="258"/>
      <c r="E20" s="243" t="s">
        <v>316</v>
      </c>
      <c r="F20" s="238" t="s">
        <v>317</v>
      </c>
      <c r="G20" s="50"/>
      <c r="H20" s="50"/>
    </row>
    <row r="21" spans="1:8" ht="24">
      <c r="A21" s="230" t="s">
        <v>318</v>
      </c>
      <c r="B21" s="244"/>
      <c r="C21" s="258"/>
      <c r="D21" s="258"/>
      <c r="E21" s="232" t="s">
        <v>319</v>
      </c>
      <c r="F21" s="238" t="s">
        <v>320</v>
      </c>
      <c r="G21" s="50"/>
      <c r="H21" s="50">
        <v>3483</v>
      </c>
    </row>
    <row r="22" spans="1:8" ht="24">
      <c r="A22" s="229" t="s">
        <v>321</v>
      </c>
      <c r="B22" s="244" t="s">
        <v>322</v>
      </c>
      <c r="C22" s="42">
        <v>111</v>
      </c>
      <c r="D22" s="42"/>
      <c r="E22" s="242" t="s">
        <v>323</v>
      </c>
      <c r="F22" s="238" t="s">
        <v>324</v>
      </c>
      <c r="G22" s="50"/>
      <c r="H22" s="50"/>
    </row>
    <row r="23" spans="1:8" ht="24">
      <c r="A23" s="232" t="s">
        <v>325</v>
      </c>
      <c r="B23" s="244" t="s">
        <v>326</v>
      </c>
      <c r="C23" s="42"/>
      <c r="D23" s="42">
        <v>37885</v>
      </c>
      <c r="E23" s="232" t="s">
        <v>327</v>
      </c>
      <c r="F23" s="238" t="s">
        <v>328</v>
      </c>
      <c r="G23" s="50"/>
      <c r="H23" s="50">
        <v>12</v>
      </c>
    </row>
    <row r="24" spans="1:18" ht="12">
      <c r="A24" s="232" t="s">
        <v>329</v>
      </c>
      <c r="B24" s="244" t="s">
        <v>330</v>
      </c>
      <c r="C24" s="42"/>
      <c r="D24" s="42"/>
      <c r="E24" s="236" t="s">
        <v>103</v>
      </c>
      <c r="F24" s="239" t="s">
        <v>331</v>
      </c>
      <c r="G24" s="51">
        <f>SUM(G19:G23)</f>
        <v>74</v>
      </c>
      <c r="H24" s="51">
        <f>SUM(H19:H23)</f>
        <v>42730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32" t="s">
        <v>78</v>
      </c>
      <c r="B25" s="244" t="s">
        <v>332</v>
      </c>
      <c r="C25" s="42">
        <v>24</v>
      </c>
      <c r="D25" s="42"/>
      <c r="E25" s="243"/>
      <c r="F25" s="229"/>
      <c r="G25" s="259"/>
      <c r="H25" s="259"/>
    </row>
    <row r="26" spans="1:14" ht="12">
      <c r="A26" s="236" t="s">
        <v>76</v>
      </c>
      <c r="B26" s="245" t="s">
        <v>333</v>
      </c>
      <c r="C26" s="45">
        <f>SUM(C22:C25)</f>
        <v>135</v>
      </c>
      <c r="D26" s="45">
        <f>SUM(D22:D25)</f>
        <v>37885</v>
      </c>
      <c r="E26" s="232"/>
      <c r="F26" s="229"/>
      <c r="G26" s="259"/>
      <c r="H26" s="259"/>
      <c r="I26" s="67"/>
      <c r="J26" s="67"/>
      <c r="K26" s="67"/>
      <c r="L26" s="67"/>
      <c r="M26" s="67"/>
      <c r="N26" s="67"/>
    </row>
    <row r="27" spans="1:8" ht="12">
      <c r="A27" s="236"/>
      <c r="B27" s="245"/>
      <c r="C27" s="258"/>
      <c r="D27" s="258"/>
      <c r="E27" s="232"/>
      <c r="F27" s="229"/>
      <c r="G27" s="259"/>
      <c r="H27" s="259"/>
    </row>
    <row r="28" spans="1:18" ht="24">
      <c r="A28" s="65" t="s">
        <v>334</v>
      </c>
      <c r="B28" s="226" t="s">
        <v>335</v>
      </c>
      <c r="C28" s="46">
        <f>C26+C19</f>
        <v>1182</v>
      </c>
      <c r="D28" s="46">
        <f>D26+D19</f>
        <v>41282</v>
      </c>
      <c r="E28" s="65" t="s">
        <v>336</v>
      </c>
      <c r="F28" s="239" t="s">
        <v>337</v>
      </c>
      <c r="G28" s="51">
        <f>G13+G15+G24</f>
        <v>1305</v>
      </c>
      <c r="H28" s="51">
        <f>H13+H15+H24</f>
        <v>45081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26"/>
      <c r="C29" s="258"/>
      <c r="D29" s="258"/>
      <c r="E29" s="65"/>
      <c r="F29" s="238"/>
      <c r="G29" s="259"/>
      <c r="H29" s="259"/>
    </row>
    <row r="30" spans="1:18" ht="12">
      <c r="A30" s="65" t="s">
        <v>338</v>
      </c>
      <c r="B30" s="226" t="s">
        <v>339</v>
      </c>
      <c r="C30" s="46">
        <f>IF((G28-C28)&gt;0,G28-C28,0)</f>
        <v>123</v>
      </c>
      <c r="D30" s="46">
        <f>IF((H28-D28)&gt;0,H28-D28,0)</f>
        <v>3799</v>
      </c>
      <c r="E30" s="65" t="s">
        <v>340</v>
      </c>
      <c r="F30" s="239" t="s">
        <v>341</v>
      </c>
      <c r="G30" s="53">
        <f>IF((C28-G28)&gt;0,C28-G28,0)</f>
        <v>0</v>
      </c>
      <c r="H30" s="53">
        <f>IF((D28-H28)&gt;0,D28-H28,0)</f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46" t="s">
        <v>521</v>
      </c>
      <c r="B31" s="245" t="s">
        <v>342</v>
      </c>
      <c r="C31" s="42"/>
      <c r="D31" s="42">
        <v>177</v>
      </c>
      <c r="E31" s="230" t="s">
        <v>522</v>
      </c>
      <c r="F31" s="238" t="s">
        <v>343</v>
      </c>
      <c r="G31" s="50">
        <v>15</v>
      </c>
      <c r="H31" s="50"/>
    </row>
    <row r="32" spans="1:8" ht="12">
      <c r="A32" s="230" t="s">
        <v>344</v>
      </c>
      <c r="B32" s="247" t="s">
        <v>345</v>
      </c>
      <c r="C32" s="42"/>
      <c r="D32" s="42"/>
      <c r="E32" s="230" t="s">
        <v>346</v>
      </c>
      <c r="F32" s="238" t="s">
        <v>347</v>
      </c>
      <c r="G32" s="50"/>
      <c r="H32" s="50"/>
    </row>
    <row r="33" spans="1:18" ht="12">
      <c r="A33" s="248" t="s">
        <v>348</v>
      </c>
      <c r="B33" s="245" t="s">
        <v>349</v>
      </c>
      <c r="C33" s="45">
        <f>C28+C31+C32</f>
        <v>1182</v>
      </c>
      <c r="D33" s="45">
        <f>D28+D31+D32</f>
        <v>41459</v>
      </c>
      <c r="E33" s="65" t="s">
        <v>350</v>
      </c>
      <c r="F33" s="239" t="s">
        <v>351</v>
      </c>
      <c r="G33" s="53">
        <f>G32+G31+G28</f>
        <v>1320</v>
      </c>
      <c r="H33" s="53">
        <f>H32+H31+H28</f>
        <v>45081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48" t="s">
        <v>352</v>
      </c>
      <c r="B34" s="226" t="s">
        <v>353</v>
      </c>
      <c r="C34" s="46">
        <f>IF((G33-C33)&gt;0,G33-C33,0)</f>
        <v>138</v>
      </c>
      <c r="D34" s="46">
        <f>IF((H33-D33)&gt;0,H33-D33,0)</f>
        <v>3622</v>
      </c>
      <c r="E34" s="248" t="s">
        <v>354</v>
      </c>
      <c r="F34" s="239" t="s">
        <v>355</v>
      </c>
      <c r="G34" s="51">
        <f>IF((C33-G33)&gt;0,C33-G33,0)</f>
        <v>0</v>
      </c>
      <c r="H34" s="51">
        <f>IF((D33-H33)&gt;0,D33-H33,0)</f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30" t="s">
        <v>356</v>
      </c>
      <c r="B35" s="245" t="s">
        <v>357</v>
      </c>
      <c r="C35" s="45">
        <f>C36+C37+C38</f>
        <v>21</v>
      </c>
      <c r="D35" s="45">
        <f>D36+D37+D38</f>
        <v>29</v>
      </c>
      <c r="E35" s="249"/>
      <c r="F35" s="229"/>
      <c r="G35" s="259"/>
      <c r="H35" s="259"/>
      <c r="I35" s="67"/>
      <c r="J35" s="67"/>
      <c r="K35" s="67"/>
      <c r="L35" s="67"/>
      <c r="M35" s="67"/>
      <c r="N35" s="67"/>
    </row>
    <row r="36" spans="1:8" ht="12">
      <c r="A36" s="250" t="s">
        <v>358</v>
      </c>
      <c r="B36" s="244" t="s">
        <v>359</v>
      </c>
      <c r="C36" s="42">
        <v>21</v>
      </c>
      <c r="D36" s="42">
        <v>29</v>
      </c>
      <c r="E36" s="249"/>
      <c r="F36" s="229"/>
      <c r="G36" s="259"/>
      <c r="H36" s="259"/>
    </row>
    <row r="37" spans="1:8" ht="24">
      <c r="A37" s="250" t="s">
        <v>360</v>
      </c>
      <c r="B37" s="251" t="s">
        <v>361</v>
      </c>
      <c r="C37" s="307"/>
      <c r="D37" s="307"/>
      <c r="E37" s="249"/>
      <c r="F37" s="252"/>
      <c r="G37" s="259"/>
      <c r="H37" s="259"/>
    </row>
    <row r="38" spans="1:8" ht="12">
      <c r="A38" s="253" t="s">
        <v>362</v>
      </c>
      <c r="B38" s="251" t="s">
        <v>363</v>
      </c>
      <c r="C38" s="64"/>
      <c r="D38" s="64"/>
      <c r="E38" s="249"/>
      <c r="F38" s="252"/>
      <c r="G38" s="259"/>
      <c r="H38" s="259"/>
    </row>
    <row r="39" spans="1:18" ht="24">
      <c r="A39" s="254" t="s">
        <v>364</v>
      </c>
      <c r="B39" s="69" t="s">
        <v>365</v>
      </c>
      <c r="C39" s="323">
        <f>+IF((G33-C33-C35)&gt;0,G33-C33-C35,0)</f>
        <v>117</v>
      </c>
      <c r="D39" s="323">
        <f>+IF((H33-D33-D35)&gt;0,H33-D33-D35,0)</f>
        <v>3593</v>
      </c>
      <c r="E39" s="255" t="s">
        <v>366</v>
      </c>
      <c r="F39" s="66" t="s">
        <v>367</v>
      </c>
      <c r="G39" s="54">
        <f>IF(G34&gt;0,IF(C35+G34&lt;0,0,C35+G34),IF(C34-C35&lt;0,C35-C34,0))</f>
        <v>0</v>
      </c>
      <c r="H39" s="54">
        <f>IF(H34&gt;0,IF(D35+H34&lt;0,0,D35+H34),IF(D34-D35&lt;0,D35-D34,0))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368</v>
      </c>
      <c r="B40" s="228" t="s">
        <v>369</v>
      </c>
      <c r="C40" s="47">
        <v>30</v>
      </c>
      <c r="D40" s="47">
        <v>45</v>
      </c>
      <c r="E40" s="65" t="s">
        <v>368</v>
      </c>
      <c r="F40" s="66" t="s">
        <v>370</v>
      </c>
      <c r="G40" s="50"/>
      <c r="H40" s="50"/>
    </row>
    <row r="41" spans="1:18" ht="12">
      <c r="A41" s="65" t="s">
        <v>371</v>
      </c>
      <c r="B41" s="225" t="s">
        <v>372</v>
      </c>
      <c r="C41" s="48">
        <f>IF(G39=0,IF(C39-C40&gt;0,C39-C40+G40,0),IF(G39-G40&lt;0,G40-G39+C39,0))</f>
        <v>87</v>
      </c>
      <c r="D41" s="48">
        <f>IF(H39=0,IF(D39-D40&gt;0,D39-D40+H40,0),IF(H39-H40&lt;0,H40-H39+D39,0))</f>
        <v>3548</v>
      </c>
      <c r="E41" s="65" t="s">
        <v>373</v>
      </c>
      <c r="F41" s="66" t="s">
        <v>374</v>
      </c>
      <c r="G41" s="48">
        <f>IF(C39=0,IF(G39-G40&gt;0,G39-G40+C40,0),IF(C39-C40&lt;0,C40-C39+G40,0))</f>
        <v>0</v>
      </c>
      <c r="H41" s="48">
        <f>IF(D39=0,IF(H39-H40&gt;0,H39-H40+D40,0),IF(D39-D40&lt;0,D40-D39+H40,0))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375</v>
      </c>
      <c r="B42" s="225" t="s">
        <v>376</v>
      </c>
      <c r="C42" s="49">
        <f>C33+C35+C39</f>
        <v>1320</v>
      </c>
      <c r="D42" s="49">
        <f>D33+D35+D39</f>
        <v>45081</v>
      </c>
      <c r="E42" s="68" t="s">
        <v>377</v>
      </c>
      <c r="F42" s="69" t="s">
        <v>378</v>
      </c>
      <c r="G42" s="53">
        <f>G39+G33</f>
        <v>1320</v>
      </c>
      <c r="H42" s="53">
        <f>H39+H33</f>
        <v>45081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56"/>
      <c r="B43" s="298"/>
      <c r="C43" s="299"/>
      <c r="D43" s="299"/>
      <c r="E43" s="300"/>
      <c r="F43" s="301"/>
      <c r="G43" s="302"/>
      <c r="H43" s="302"/>
    </row>
    <row r="44" spans="1:15" ht="12">
      <c r="A44" s="257" t="s">
        <v>379</v>
      </c>
      <c r="B44" s="339" t="s">
        <v>878</v>
      </c>
      <c r="C44" s="303" t="s">
        <v>380</v>
      </c>
      <c r="D44" s="608" t="s">
        <v>862</v>
      </c>
      <c r="E44" s="608"/>
      <c r="F44" s="608"/>
      <c r="G44" s="608"/>
      <c r="H44" s="608"/>
      <c r="I44" s="67"/>
      <c r="J44" s="67"/>
      <c r="K44" s="67"/>
      <c r="L44" s="67"/>
      <c r="M44" s="67"/>
      <c r="N44" s="67"/>
      <c r="O44" s="67"/>
    </row>
    <row r="45" spans="1:8" ht="12">
      <c r="A45" s="31"/>
      <c r="B45" s="306"/>
      <c r="C45" s="302"/>
      <c r="D45" s="302"/>
      <c r="E45" s="301"/>
      <c r="F45" s="301"/>
      <c r="G45" s="305"/>
      <c r="H45" s="305"/>
    </row>
    <row r="46" spans="1:8" ht="12.75" customHeight="1">
      <c r="A46" s="31"/>
      <c r="B46" s="306"/>
      <c r="C46" s="304" t="s">
        <v>517</v>
      </c>
      <c r="D46" s="608" t="s">
        <v>866</v>
      </c>
      <c r="E46" s="608"/>
      <c r="F46" s="608"/>
      <c r="G46" s="608"/>
      <c r="H46" s="608"/>
    </row>
    <row r="47" spans="1:8" ht="12">
      <c r="A47" s="29"/>
      <c r="B47" s="301"/>
      <c r="C47" s="302"/>
      <c r="D47" s="302"/>
      <c r="E47" s="301"/>
      <c r="F47" s="301"/>
      <c r="G47" s="305"/>
      <c r="H47" s="305"/>
    </row>
    <row r="48" spans="1:8" ht="12">
      <c r="A48" s="29"/>
      <c r="B48" s="301"/>
      <c r="C48" s="302"/>
      <c r="D48" s="302"/>
      <c r="E48" s="301"/>
      <c r="F48" s="301"/>
      <c r="G48" s="305"/>
      <c r="H48" s="305"/>
    </row>
    <row r="49" spans="1:8" ht="12">
      <c r="A49" s="29"/>
      <c r="B49" s="301"/>
      <c r="C49" s="302"/>
      <c r="D49" s="302"/>
      <c r="E49" s="301"/>
      <c r="F49" s="301"/>
      <c r="G49" s="305"/>
      <c r="H49" s="305"/>
    </row>
    <row r="50" spans="1:8" ht="12">
      <c r="A50" s="29"/>
      <c r="B50" s="29"/>
      <c r="C50" s="70"/>
      <c r="D50" s="70"/>
      <c r="E50" s="29"/>
      <c r="F50" s="29"/>
      <c r="G50" s="71"/>
      <c r="H50" s="71"/>
    </row>
    <row r="51" spans="1:8" ht="12">
      <c r="A51" s="29"/>
      <c r="B51" s="29"/>
      <c r="C51" s="70"/>
      <c r="D51" s="70"/>
      <c r="E51" s="29"/>
      <c r="F51" s="29"/>
      <c r="G51" s="71"/>
      <c r="H51" s="71"/>
    </row>
    <row r="52" spans="1:8" ht="12">
      <c r="A52" s="29"/>
      <c r="B52" s="29"/>
      <c r="C52" s="70"/>
      <c r="D52" s="70"/>
      <c r="E52" s="29"/>
      <c r="F52" s="29"/>
      <c r="G52" s="71"/>
      <c r="H52" s="71"/>
    </row>
    <row r="53" spans="1:8" ht="12">
      <c r="A53" s="29"/>
      <c r="B53" s="29"/>
      <c r="C53" s="70"/>
      <c r="D53" s="70"/>
      <c r="E53" s="29"/>
      <c r="F53" s="29"/>
      <c r="G53" s="71"/>
      <c r="H53" s="71"/>
    </row>
    <row r="54" spans="1:8" ht="12">
      <c r="A54" s="29"/>
      <c r="B54" s="29"/>
      <c r="C54" s="70"/>
      <c r="D54" s="70"/>
      <c r="E54" s="29"/>
      <c r="F54" s="29"/>
      <c r="G54" s="71"/>
      <c r="H54" s="71"/>
    </row>
    <row r="55" spans="1:8" ht="12">
      <c r="A55" s="29"/>
      <c r="B55" s="29"/>
      <c r="C55" s="70"/>
      <c r="D55" s="70"/>
      <c r="E55" s="29"/>
      <c r="F55" s="29"/>
      <c r="G55" s="71"/>
      <c r="H55" s="71"/>
    </row>
    <row r="56" spans="1:8" ht="12">
      <c r="A56" s="29"/>
      <c r="B56" s="29"/>
      <c r="C56" s="70"/>
      <c r="D56" s="70"/>
      <c r="E56" s="29"/>
      <c r="F56" s="29"/>
      <c r="G56" s="71"/>
      <c r="H56" s="71"/>
    </row>
    <row r="57" spans="1:8" ht="12">
      <c r="A57" s="29"/>
      <c r="B57" s="29"/>
      <c r="C57" s="70"/>
      <c r="D57" s="70"/>
      <c r="E57" s="29"/>
      <c r="F57" s="29"/>
      <c r="G57" s="71"/>
      <c r="H57" s="71"/>
    </row>
    <row r="58" spans="1:8" ht="12">
      <c r="A58" s="29"/>
      <c r="B58" s="29"/>
      <c r="C58" s="70"/>
      <c r="D58" s="70"/>
      <c r="E58" s="29"/>
      <c r="F58" s="29"/>
      <c r="G58" s="71"/>
      <c r="H58" s="71"/>
    </row>
    <row r="59" spans="1:8" ht="12">
      <c r="A59" s="29"/>
      <c r="B59" s="29"/>
      <c r="C59" s="70"/>
      <c r="D59" s="70"/>
      <c r="E59" s="29"/>
      <c r="F59" s="29"/>
      <c r="G59" s="71"/>
      <c r="H59" s="71"/>
    </row>
    <row r="60" spans="1:8" ht="12">
      <c r="A60" s="29"/>
      <c r="B60" s="29"/>
      <c r="C60" s="70"/>
      <c r="D60" s="70"/>
      <c r="E60" s="29"/>
      <c r="F60" s="29"/>
      <c r="G60" s="71"/>
      <c r="H60" s="71"/>
    </row>
    <row r="61" spans="1:8" ht="12">
      <c r="A61" s="29"/>
      <c r="B61" s="29"/>
      <c r="C61" s="70"/>
      <c r="D61" s="70"/>
      <c r="E61" s="29"/>
      <c r="F61" s="29"/>
      <c r="G61" s="71"/>
      <c r="H61" s="71"/>
    </row>
    <row r="62" spans="1:8" ht="12">
      <c r="A62" s="29"/>
      <c r="B62" s="29"/>
      <c r="C62" s="70"/>
      <c r="D62" s="70"/>
      <c r="E62" s="29"/>
      <c r="F62" s="29"/>
      <c r="G62" s="71"/>
      <c r="H62" s="71"/>
    </row>
    <row r="63" spans="1:8" ht="12">
      <c r="A63" s="29"/>
      <c r="B63" s="29"/>
      <c r="C63" s="70"/>
      <c r="D63" s="70"/>
      <c r="E63" s="29"/>
      <c r="F63" s="29"/>
      <c r="G63" s="71"/>
      <c r="H63" s="71"/>
    </row>
    <row r="64" spans="1:8" ht="12">
      <c r="A64" s="29"/>
      <c r="B64" s="29"/>
      <c r="C64" s="70"/>
      <c r="D64" s="70"/>
      <c r="E64" s="29"/>
      <c r="F64" s="29"/>
      <c r="G64" s="71"/>
      <c r="H64" s="71"/>
    </row>
    <row r="65" spans="1:8" ht="12">
      <c r="A65" s="29"/>
      <c r="B65" s="29"/>
      <c r="C65" s="70"/>
      <c r="D65" s="70"/>
      <c r="E65" s="29"/>
      <c r="F65" s="29"/>
      <c r="G65" s="71"/>
      <c r="H65" s="71"/>
    </row>
    <row r="66" spans="1:8" ht="12">
      <c r="A66" s="29"/>
      <c r="B66" s="29"/>
      <c r="C66" s="70"/>
      <c r="D66" s="70"/>
      <c r="E66" s="29"/>
      <c r="F66" s="29"/>
      <c r="G66" s="71"/>
      <c r="H66" s="71"/>
    </row>
    <row r="67" spans="1:8" ht="12">
      <c r="A67" s="29"/>
      <c r="B67" s="29"/>
      <c r="C67" s="70"/>
      <c r="D67" s="70"/>
      <c r="E67" s="29"/>
      <c r="F67" s="29"/>
      <c r="G67" s="71"/>
      <c r="H67" s="71"/>
    </row>
    <row r="68" spans="1:8" ht="12">
      <c r="A68" s="29"/>
      <c r="B68" s="29"/>
      <c r="C68" s="70"/>
      <c r="D68" s="70"/>
      <c r="E68" s="29"/>
      <c r="F68" s="29"/>
      <c r="G68" s="71"/>
      <c r="H68" s="71"/>
    </row>
    <row r="69" spans="1:8" ht="12">
      <c r="A69" s="29"/>
      <c r="B69" s="29"/>
      <c r="C69" s="70"/>
      <c r="D69" s="70"/>
      <c r="E69" s="29"/>
      <c r="F69" s="29"/>
      <c r="G69" s="71"/>
      <c r="H69" s="71"/>
    </row>
    <row r="70" spans="1:8" ht="12">
      <c r="A70" s="29"/>
      <c r="B70" s="29"/>
      <c r="C70" s="70"/>
      <c r="D70" s="70"/>
      <c r="E70" s="29"/>
      <c r="F70" s="29"/>
      <c r="G70" s="71"/>
      <c r="H70" s="71"/>
    </row>
    <row r="71" spans="1:8" ht="12">
      <c r="A71" s="29"/>
      <c r="B71" s="29"/>
      <c r="C71" s="70"/>
      <c r="D71" s="70"/>
      <c r="E71" s="29"/>
      <c r="F71" s="29"/>
      <c r="G71" s="71"/>
      <c r="H71" s="71"/>
    </row>
    <row r="72" spans="1:8" ht="12">
      <c r="A72" s="29"/>
      <c r="B72" s="29"/>
      <c r="C72" s="70"/>
      <c r="D72" s="70"/>
      <c r="E72" s="29"/>
      <c r="F72" s="29"/>
      <c r="G72" s="71"/>
      <c r="H72" s="71"/>
    </row>
    <row r="73" spans="1:8" ht="12">
      <c r="A73" s="29"/>
      <c r="B73" s="29"/>
      <c r="C73" s="70"/>
      <c r="D73" s="70"/>
      <c r="E73" s="29"/>
      <c r="F73" s="29"/>
      <c r="G73" s="71"/>
      <c r="H73" s="71"/>
    </row>
    <row r="74" spans="1:8" ht="12">
      <c r="A74" s="29"/>
      <c r="B74" s="29"/>
      <c r="C74" s="70"/>
      <c r="D74" s="70"/>
      <c r="E74" s="29"/>
      <c r="F74" s="29"/>
      <c r="G74" s="71"/>
      <c r="H74" s="71"/>
    </row>
    <row r="75" spans="1:8" ht="12">
      <c r="A75" s="29"/>
      <c r="B75" s="29"/>
      <c r="C75" s="70"/>
      <c r="D75" s="70"/>
      <c r="E75" s="29"/>
      <c r="F75" s="29"/>
      <c r="G75" s="71"/>
      <c r="H75" s="71"/>
    </row>
    <row r="76" spans="1:8" ht="12">
      <c r="A76" s="29"/>
      <c r="B76" s="29"/>
      <c r="C76" s="70"/>
      <c r="D76" s="70"/>
      <c r="E76" s="29"/>
      <c r="F76" s="29"/>
      <c r="G76" s="71"/>
      <c r="H76" s="71"/>
    </row>
    <row r="77" spans="1:8" ht="12">
      <c r="A77" s="29"/>
      <c r="B77" s="29"/>
      <c r="C77" s="70"/>
      <c r="D77" s="70"/>
      <c r="E77" s="29"/>
      <c r="F77" s="29"/>
      <c r="G77" s="71"/>
      <c r="H77" s="71"/>
    </row>
    <row r="78" spans="1:8" ht="12">
      <c r="A78" s="29"/>
      <c r="B78" s="29"/>
      <c r="C78" s="70"/>
      <c r="D78" s="70"/>
      <c r="E78" s="29"/>
      <c r="F78" s="29"/>
      <c r="G78" s="71"/>
      <c r="H78" s="71"/>
    </row>
    <row r="79" spans="1:8" ht="12">
      <c r="A79" s="29"/>
      <c r="B79" s="29"/>
      <c r="C79" s="70"/>
      <c r="D79" s="70"/>
      <c r="E79" s="29"/>
      <c r="F79" s="29"/>
      <c r="G79" s="71"/>
      <c r="H79" s="71"/>
    </row>
    <row r="80" spans="1:8" ht="12">
      <c r="A80" s="29"/>
      <c r="B80" s="29"/>
      <c r="C80" s="70"/>
      <c r="D80" s="70"/>
      <c r="E80" s="29"/>
      <c r="F80" s="29"/>
      <c r="G80" s="71"/>
      <c r="H80" s="71"/>
    </row>
    <row r="81" spans="1:8" ht="12">
      <c r="A81" s="29"/>
      <c r="B81" s="29"/>
      <c r="C81" s="70"/>
      <c r="D81" s="70"/>
      <c r="E81" s="29"/>
      <c r="F81" s="29"/>
      <c r="G81" s="71"/>
      <c r="H81" s="71"/>
    </row>
    <row r="82" spans="1:8" ht="12">
      <c r="A82" s="29"/>
      <c r="B82" s="29"/>
      <c r="C82" s="70"/>
      <c r="D82" s="70"/>
      <c r="E82" s="29"/>
      <c r="F82" s="29"/>
      <c r="G82" s="71"/>
      <c r="H82" s="71"/>
    </row>
    <row r="83" spans="1:8" ht="12">
      <c r="A83" s="29"/>
      <c r="B83" s="29"/>
      <c r="C83" s="70"/>
      <c r="D83" s="70"/>
      <c r="E83" s="29"/>
      <c r="F83" s="29"/>
      <c r="G83" s="71"/>
      <c r="H83" s="71"/>
    </row>
    <row r="84" spans="1:8" ht="12">
      <c r="A84" s="29"/>
      <c r="B84" s="29"/>
      <c r="C84" s="70"/>
      <c r="D84" s="70"/>
      <c r="E84" s="29"/>
      <c r="F84" s="29"/>
      <c r="G84" s="71"/>
      <c r="H84" s="71"/>
    </row>
    <row r="85" spans="1:8" ht="12">
      <c r="A85" s="29"/>
      <c r="B85" s="29"/>
      <c r="C85" s="70"/>
      <c r="D85" s="70"/>
      <c r="E85" s="29"/>
      <c r="F85" s="29"/>
      <c r="G85" s="71"/>
      <c r="H85" s="71"/>
    </row>
    <row r="86" spans="1:8" ht="12">
      <c r="A86" s="29"/>
      <c r="B86" s="29"/>
      <c r="C86" s="70"/>
      <c r="D86" s="70"/>
      <c r="E86" s="29"/>
      <c r="F86" s="29"/>
      <c r="G86" s="71"/>
      <c r="H86" s="71"/>
    </row>
    <row r="87" spans="1:8" ht="12">
      <c r="A87" s="29"/>
      <c r="B87" s="29"/>
      <c r="C87" s="70"/>
      <c r="D87" s="70"/>
      <c r="E87" s="29"/>
      <c r="F87" s="29"/>
      <c r="G87" s="71"/>
      <c r="H87" s="71"/>
    </row>
    <row r="88" spans="1:8" ht="12">
      <c r="A88" s="29"/>
      <c r="B88" s="29"/>
      <c r="C88" s="70"/>
      <c r="D88" s="70"/>
      <c r="E88" s="29"/>
      <c r="F88" s="29"/>
      <c r="G88" s="71"/>
      <c r="H88" s="71"/>
    </row>
    <row r="89" spans="1:8" ht="12">
      <c r="A89" s="29"/>
      <c r="B89" s="29"/>
      <c r="C89" s="70"/>
      <c r="D89" s="70"/>
      <c r="E89" s="29"/>
      <c r="F89" s="29"/>
      <c r="G89" s="71"/>
      <c r="H89" s="71"/>
    </row>
    <row r="90" spans="1:8" ht="12">
      <c r="A90" s="29"/>
      <c r="B90" s="29"/>
      <c r="C90" s="70"/>
      <c r="D90" s="70"/>
      <c r="E90" s="29"/>
      <c r="F90" s="29"/>
      <c r="G90" s="71"/>
      <c r="H90" s="71"/>
    </row>
    <row r="91" spans="1:8" ht="12">
      <c r="A91" s="29"/>
      <c r="B91" s="29"/>
      <c r="C91" s="70"/>
      <c r="D91" s="70"/>
      <c r="E91" s="29"/>
      <c r="F91" s="29"/>
      <c r="G91" s="71"/>
      <c r="H91" s="71"/>
    </row>
    <row r="92" spans="1:8" ht="12">
      <c r="A92" s="29"/>
      <c r="B92" s="29"/>
      <c r="C92" s="70"/>
      <c r="D92" s="70"/>
      <c r="E92" s="29"/>
      <c r="F92" s="29"/>
      <c r="G92" s="71"/>
      <c r="H92" s="71"/>
    </row>
    <row r="93" spans="1:8" ht="12">
      <c r="A93" s="29"/>
      <c r="B93" s="29"/>
      <c r="C93" s="70"/>
      <c r="D93" s="70"/>
      <c r="E93" s="29"/>
      <c r="F93" s="29"/>
      <c r="G93" s="71"/>
      <c r="H93" s="71"/>
    </row>
    <row r="94" spans="1:8" ht="12">
      <c r="A94" s="29"/>
      <c r="B94" s="29"/>
      <c r="C94" s="70"/>
      <c r="D94" s="70"/>
      <c r="E94" s="29"/>
      <c r="F94" s="29"/>
      <c r="G94" s="71"/>
      <c r="H94" s="71"/>
    </row>
    <row r="95" spans="1:8" ht="12">
      <c r="A95" s="29"/>
      <c r="B95" s="29"/>
      <c r="C95" s="70"/>
      <c r="D95" s="70"/>
      <c r="E95" s="29"/>
      <c r="F95" s="29"/>
      <c r="G95" s="71"/>
      <c r="H95" s="71"/>
    </row>
    <row r="96" spans="1:8" ht="12">
      <c r="A96" s="29"/>
      <c r="B96" s="29"/>
      <c r="C96" s="70"/>
      <c r="D96" s="70"/>
      <c r="E96" s="29"/>
      <c r="F96" s="29"/>
      <c r="G96" s="71"/>
      <c r="H96" s="71"/>
    </row>
    <row r="97" spans="1:8" ht="12">
      <c r="A97" s="29"/>
      <c r="B97" s="29"/>
      <c r="C97" s="70"/>
      <c r="D97" s="70"/>
      <c r="E97" s="29"/>
      <c r="F97" s="29"/>
      <c r="G97" s="71"/>
      <c r="H97" s="71"/>
    </row>
    <row r="98" spans="1:8" ht="12">
      <c r="A98" s="29"/>
      <c r="B98" s="29"/>
      <c r="C98" s="70"/>
      <c r="D98" s="70"/>
      <c r="E98" s="29"/>
      <c r="F98" s="29"/>
      <c r="G98" s="71"/>
      <c r="H98" s="71"/>
    </row>
    <row r="99" spans="1:8" ht="12">
      <c r="A99" s="29"/>
      <c r="B99" s="29"/>
      <c r="C99" s="70"/>
      <c r="D99" s="70"/>
      <c r="E99" s="29"/>
      <c r="F99" s="29"/>
      <c r="G99" s="71"/>
      <c r="H99" s="71"/>
    </row>
    <row r="100" spans="1:8" ht="12">
      <c r="A100" s="29"/>
      <c r="B100" s="29"/>
      <c r="C100" s="70"/>
      <c r="D100" s="70"/>
      <c r="E100" s="29"/>
      <c r="F100" s="29"/>
      <c r="G100" s="71"/>
      <c r="H100" s="71"/>
    </row>
    <row r="101" spans="1:8" ht="12">
      <c r="A101" s="29"/>
      <c r="B101" s="29"/>
      <c r="C101" s="70"/>
      <c r="D101" s="70"/>
      <c r="E101" s="29"/>
      <c r="F101" s="29"/>
      <c r="G101" s="71"/>
      <c r="H101" s="71"/>
    </row>
    <row r="102" spans="1:8" ht="12">
      <c r="A102" s="29"/>
      <c r="B102" s="29"/>
      <c r="C102" s="70"/>
      <c r="D102" s="70"/>
      <c r="E102" s="29"/>
      <c r="F102" s="29"/>
      <c r="G102" s="71"/>
      <c r="H102" s="71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" bottom="0.5118110236220472" header="0.17" footer="0.5118110236220472"/>
  <pageSetup horizontalDpi="600" verticalDpi="600" orientation="landscape" paperSize="9" scale="8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A18" sqref="A18"/>
    </sheetView>
  </sheetViews>
  <sheetFormatPr defaultColWidth="9.25390625" defaultRowHeight="12.75"/>
  <cols>
    <col min="1" max="1" width="69.875" style="73" customWidth="1"/>
    <col min="2" max="2" width="36.125" style="73" customWidth="1"/>
    <col min="3" max="3" width="22.125" style="349" customWidth="1"/>
    <col min="4" max="4" width="21.25390625" style="349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62"/>
      <c r="B1" s="262"/>
      <c r="C1" s="263"/>
      <c r="D1" s="263"/>
    </row>
    <row r="2" spans="1:6" ht="12">
      <c r="A2" s="264" t="s">
        <v>381</v>
      </c>
      <c r="B2" s="264"/>
      <c r="C2" s="265"/>
      <c r="D2" s="265"/>
      <c r="E2" s="267"/>
      <c r="F2" s="267"/>
    </row>
    <row r="3" spans="1:6" ht="15" customHeight="1">
      <c r="A3" s="340"/>
      <c r="B3" s="340"/>
      <c r="C3" s="341"/>
      <c r="D3" s="341"/>
      <c r="E3" s="268"/>
      <c r="F3" s="268"/>
    </row>
    <row r="4" spans="1:6" ht="15" customHeight="1">
      <c r="A4" s="342" t="s">
        <v>382</v>
      </c>
      <c r="B4" s="342" t="str">
        <f>+'справка №1-БАЛАНС'!E3</f>
        <v>Елана Финансов Холдинг АД</v>
      </c>
      <c r="C4" s="343" t="s">
        <v>2</v>
      </c>
      <c r="D4" s="222">
        <v>175371928</v>
      </c>
      <c r="E4" s="267"/>
      <c r="F4" s="267"/>
    </row>
    <row r="5" spans="1:4" ht="15">
      <c r="A5" s="342" t="s">
        <v>526</v>
      </c>
      <c r="B5" s="342" t="str">
        <f>+'справка №1-БАЛАНС'!E4</f>
        <v>консолидиран</v>
      </c>
      <c r="C5" s="344" t="s">
        <v>4</v>
      </c>
      <c r="D5" s="343" t="str">
        <f>'[1]справка №1-БАЛАНС'!H4</f>
        <v> </v>
      </c>
    </row>
    <row r="6" spans="1:6" ht="12" customHeight="1">
      <c r="A6" s="345" t="s">
        <v>5</v>
      </c>
      <c r="B6" s="346" t="str">
        <f>+'справка №1-БАЛАНС'!E5</f>
        <v>към 30.06.2016 г.</v>
      </c>
      <c r="C6" s="347"/>
      <c r="D6" s="348" t="s">
        <v>273</v>
      </c>
      <c r="F6" s="269"/>
    </row>
    <row r="7" spans="1:6" ht="33.75" customHeight="1">
      <c r="A7" s="270" t="s">
        <v>383</v>
      </c>
      <c r="B7" s="270" t="s">
        <v>8</v>
      </c>
      <c r="C7" s="271" t="s">
        <v>9</v>
      </c>
      <c r="D7" s="271" t="s">
        <v>13</v>
      </c>
      <c r="E7" s="272"/>
      <c r="F7" s="272"/>
    </row>
    <row r="8" spans="1:6" ht="12">
      <c r="A8" s="270" t="s">
        <v>14</v>
      </c>
      <c r="B8" s="270" t="s">
        <v>15</v>
      </c>
      <c r="C8" s="273">
        <v>1</v>
      </c>
      <c r="D8" s="273">
        <v>2</v>
      </c>
      <c r="E8" s="272"/>
      <c r="F8" s="272"/>
    </row>
    <row r="9" spans="1:6" ht="12">
      <c r="A9" s="274" t="s">
        <v>384</v>
      </c>
      <c r="B9" s="275"/>
      <c r="C9" s="56"/>
      <c r="D9" s="56"/>
      <c r="E9" s="72"/>
      <c r="F9" s="72"/>
    </row>
    <row r="10" spans="1:6" ht="12">
      <c r="A10" s="276" t="s">
        <v>385</v>
      </c>
      <c r="B10" s="277" t="s">
        <v>386</v>
      </c>
      <c r="C10" s="55">
        <v>911</v>
      </c>
      <c r="D10" s="55">
        <v>3469</v>
      </c>
      <c r="E10" s="72"/>
      <c r="F10" s="72"/>
    </row>
    <row r="11" spans="1:13" ht="12">
      <c r="A11" s="276" t="s">
        <v>387</v>
      </c>
      <c r="B11" s="277" t="s">
        <v>388</v>
      </c>
      <c r="C11" s="55"/>
      <c r="D11" s="55">
        <v>-2144</v>
      </c>
      <c r="E11" s="266"/>
      <c r="F11" s="266"/>
      <c r="G11" s="75"/>
      <c r="H11" s="75"/>
      <c r="I11" s="75"/>
      <c r="J11" s="75"/>
      <c r="K11" s="75"/>
      <c r="L11" s="75"/>
      <c r="M11" s="75"/>
    </row>
    <row r="12" spans="1:13" ht="12">
      <c r="A12" s="276" t="s">
        <v>389</v>
      </c>
      <c r="B12" s="277" t="s">
        <v>390</v>
      </c>
      <c r="C12" s="55"/>
      <c r="D12" s="55"/>
      <c r="E12" s="266"/>
      <c r="F12" s="266"/>
      <c r="G12" s="75"/>
      <c r="H12" s="75"/>
      <c r="I12" s="75"/>
      <c r="J12" s="75"/>
      <c r="K12" s="75"/>
      <c r="L12" s="75"/>
      <c r="M12" s="75"/>
    </row>
    <row r="13" spans="1:13" ht="12" customHeight="1">
      <c r="A13" s="276" t="s">
        <v>391</v>
      </c>
      <c r="B13" s="277" t="s">
        <v>392</v>
      </c>
      <c r="C13" s="55">
        <v>-651</v>
      </c>
      <c r="D13" s="55">
        <v>-2415</v>
      </c>
      <c r="E13" s="266"/>
      <c r="F13" s="266"/>
      <c r="G13" s="75"/>
      <c r="H13" s="75"/>
      <c r="I13" s="75"/>
      <c r="J13" s="75"/>
      <c r="K13" s="75"/>
      <c r="L13" s="75"/>
      <c r="M13" s="75"/>
    </row>
    <row r="14" spans="1:13" ht="14.25" customHeight="1">
      <c r="A14" s="276" t="s">
        <v>393</v>
      </c>
      <c r="B14" s="277" t="s">
        <v>394</v>
      </c>
      <c r="C14" s="55">
        <v>-146</v>
      </c>
      <c r="D14" s="55">
        <v>-319</v>
      </c>
      <c r="E14" s="266"/>
      <c r="F14" s="266"/>
      <c r="G14" s="75"/>
      <c r="H14" s="75"/>
      <c r="I14" s="75"/>
      <c r="J14" s="75"/>
      <c r="K14" s="75"/>
      <c r="L14" s="75"/>
      <c r="M14" s="75"/>
    </row>
    <row r="15" spans="1:13" ht="12">
      <c r="A15" s="278" t="s">
        <v>395</v>
      </c>
      <c r="B15" s="277" t="s">
        <v>396</v>
      </c>
      <c r="C15" s="55">
        <v>-25</v>
      </c>
      <c r="D15" s="55"/>
      <c r="E15" s="266"/>
      <c r="F15" s="266"/>
      <c r="G15" s="75"/>
      <c r="H15" s="75"/>
      <c r="I15" s="75"/>
      <c r="J15" s="75"/>
      <c r="K15" s="75"/>
      <c r="L15" s="75"/>
      <c r="M15" s="75"/>
    </row>
    <row r="16" spans="1:13" ht="12">
      <c r="A16" s="276" t="s">
        <v>397</v>
      </c>
      <c r="B16" s="277" t="s">
        <v>398</v>
      </c>
      <c r="C16" s="55"/>
      <c r="D16" s="55">
        <v>1381</v>
      </c>
      <c r="E16" s="266"/>
      <c r="F16" s="266"/>
      <c r="G16" s="75"/>
      <c r="H16" s="75"/>
      <c r="I16" s="75"/>
      <c r="J16" s="75"/>
      <c r="K16" s="75"/>
      <c r="L16" s="75"/>
      <c r="M16" s="75"/>
    </row>
    <row r="17" spans="1:13" ht="12">
      <c r="A17" s="276" t="s">
        <v>399</v>
      </c>
      <c r="B17" s="277" t="s">
        <v>400</v>
      </c>
      <c r="C17" s="55"/>
      <c r="D17" s="55">
        <f>+-1476-1065</f>
        <v>-2541</v>
      </c>
      <c r="E17" s="266"/>
      <c r="F17" s="266"/>
      <c r="G17" s="75"/>
      <c r="H17" s="75"/>
      <c r="I17" s="75"/>
      <c r="J17" s="75"/>
      <c r="K17" s="75"/>
      <c r="L17" s="75"/>
      <c r="M17" s="75"/>
    </row>
    <row r="18" spans="1:13" ht="12.75">
      <c r="A18" s="600" t="s">
        <v>873</v>
      </c>
      <c r="B18" s="277"/>
      <c r="C18" s="55">
        <v>-15</v>
      </c>
      <c r="D18" s="55"/>
      <c r="E18" s="266"/>
      <c r="F18" s="266"/>
      <c r="G18" s="75"/>
      <c r="H18" s="75"/>
      <c r="I18" s="75"/>
      <c r="J18" s="75"/>
      <c r="K18" s="75"/>
      <c r="L18" s="75"/>
      <c r="M18" s="75"/>
    </row>
    <row r="19" spans="1:13" ht="12">
      <c r="A19" s="278" t="s">
        <v>874</v>
      </c>
      <c r="B19" s="279" t="s">
        <v>402</v>
      </c>
      <c r="C19" s="55"/>
      <c r="D19" s="55"/>
      <c r="E19" s="266"/>
      <c r="F19" s="266"/>
      <c r="G19" s="75"/>
      <c r="H19" s="75"/>
      <c r="I19" s="75"/>
      <c r="J19" s="75"/>
      <c r="K19" s="75"/>
      <c r="L19" s="75"/>
      <c r="M19" s="75"/>
    </row>
    <row r="20" spans="1:13" ht="12">
      <c r="A20" s="276" t="s">
        <v>875</v>
      </c>
      <c r="B20" s="277" t="s">
        <v>403</v>
      </c>
      <c r="C20" s="55">
        <v>-5</v>
      </c>
      <c r="D20" s="55">
        <v>6</v>
      </c>
      <c r="E20" s="266"/>
      <c r="F20" s="266"/>
      <c r="G20" s="75"/>
      <c r="H20" s="75"/>
      <c r="I20" s="75"/>
      <c r="J20" s="75"/>
      <c r="K20" s="75"/>
      <c r="L20" s="75"/>
      <c r="M20" s="75"/>
    </row>
    <row r="21" spans="1:13" ht="12">
      <c r="A21" s="280" t="s">
        <v>404</v>
      </c>
      <c r="B21" s="281" t="s">
        <v>405</v>
      </c>
      <c r="C21" s="56">
        <f>SUM(C10:C20)</f>
        <v>69</v>
      </c>
      <c r="D21" s="56">
        <f>SUM(D10:D20)</f>
        <v>-2563</v>
      </c>
      <c r="E21" s="266"/>
      <c r="F21" s="266"/>
      <c r="G21" s="75"/>
      <c r="H21" s="75"/>
      <c r="I21" s="75"/>
      <c r="J21" s="75"/>
      <c r="K21" s="75"/>
      <c r="L21" s="75"/>
      <c r="M21" s="75"/>
    </row>
    <row r="22" spans="1:13" ht="12">
      <c r="A22" s="274" t="s">
        <v>406</v>
      </c>
      <c r="B22" s="282"/>
      <c r="C22" s="283"/>
      <c r="D22" s="283"/>
      <c r="E22" s="266"/>
      <c r="F22" s="266"/>
      <c r="G22" s="75"/>
      <c r="H22" s="75"/>
      <c r="I22" s="75"/>
      <c r="J22" s="75"/>
      <c r="K22" s="75"/>
      <c r="L22" s="75"/>
      <c r="M22" s="75"/>
    </row>
    <row r="23" spans="1:13" ht="12">
      <c r="A23" s="276" t="s">
        <v>407</v>
      </c>
      <c r="B23" s="277" t="s">
        <v>408</v>
      </c>
      <c r="C23" s="55">
        <v>-7</v>
      </c>
      <c r="D23" s="55">
        <v>-8</v>
      </c>
      <c r="E23" s="266"/>
      <c r="F23" s="266"/>
      <c r="G23" s="75"/>
      <c r="H23" s="75"/>
      <c r="I23" s="75"/>
      <c r="J23" s="75"/>
      <c r="K23" s="75"/>
      <c r="L23" s="75"/>
      <c r="M23" s="75"/>
    </row>
    <row r="24" spans="1:13" ht="12">
      <c r="A24" s="276" t="s">
        <v>409</v>
      </c>
      <c r="B24" s="277" t="s">
        <v>410</v>
      </c>
      <c r="C24" s="55"/>
      <c r="D24" s="55"/>
      <c r="E24" s="266"/>
      <c r="F24" s="266"/>
      <c r="G24" s="75"/>
      <c r="H24" s="75"/>
      <c r="I24" s="75"/>
      <c r="J24" s="75"/>
      <c r="K24" s="75"/>
      <c r="L24" s="75"/>
      <c r="M24" s="75"/>
    </row>
    <row r="25" spans="1:13" ht="12">
      <c r="A25" s="276" t="s">
        <v>411</v>
      </c>
      <c r="B25" s="277" t="s">
        <v>412</v>
      </c>
      <c r="C25" s="55"/>
      <c r="D25" s="55">
        <v>-482</v>
      </c>
      <c r="E25" s="266"/>
      <c r="F25" s="266"/>
      <c r="G25" s="75"/>
      <c r="H25" s="75"/>
      <c r="I25" s="75"/>
      <c r="J25" s="75"/>
      <c r="K25" s="75"/>
      <c r="L25" s="75"/>
      <c r="M25" s="75"/>
    </row>
    <row r="26" spans="1:13" ht="13.5" customHeight="1">
      <c r="A26" s="276" t="s">
        <v>413</v>
      </c>
      <c r="B26" s="277" t="s">
        <v>414</v>
      </c>
      <c r="C26" s="55">
        <v>-198</v>
      </c>
      <c r="D26" s="55">
        <v>414</v>
      </c>
      <c r="E26" s="266"/>
      <c r="F26" s="266"/>
      <c r="G26" s="75"/>
      <c r="H26" s="75"/>
      <c r="I26" s="75"/>
      <c r="J26" s="75"/>
      <c r="K26" s="75"/>
      <c r="L26" s="75"/>
      <c r="M26" s="75"/>
    </row>
    <row r="27" spans="1:13" ht="12">
      <c r="A27" s="276" t="s">
        <v>872</v>
      </c>
      <c r="B27" s="277" t="s">
        <v>415</v>
      </c>
      <c r="C27" s="55">
        <v>38</v>
      </c>
      <c r="D27" s="55">
        <v>424</v>
      </c>
      <c r="E27" s="266"/>
      <c r="F27" s="266"/>
      <c r="G27" s="75"/>
      <c r="H27" s="75"/>
      <c r="I27" s="75"/>
      <c r="J27" s="75"/>
      <c r="K27" s="75"/>
      <c r="L27" s="75"/>
      <c r="M27" s="75"/>
    </row>
    <row r="28" spans="1:13" ht="12">
      <c r="A28" s="276" t="s">
        <v>416</v>
      </c>
      <c r="B28" s="277" t="s">
        <v>417</v>
      </c>
      <c r="C28" s="55"/>
      <c r="D28" s="55"/>
      <c r="E28" s="266"/>
      <c r="F28" s="266"/>
      <c r="G28" s="75"/>
      <c r="H28" s="75"/>
      <c r="I28" s="75"/>
      <c r="J28" s="75"/>
      <c r="K28" s="75"/>
      <c r="L28" s="75"/>
      <c r="M28" s="75"/>
    </row>
    <row r="29" spans="1:13" ht="12">
      <c r="A29" s="276" t="s">
        <v>418</v>
      </c>
      <c r="B29" s="277" t="s">
        <v>419</v>
      </c>
      <c r="C29" s="55"/>
      <c r="D29" s="55"/>
      <c r="E29" s="266"/>
      <c r="F29" s="266"/>
      <c r="G29" s="75"/>
      <c r="H29" s="75"/>
      <c r="I29" s="75"/>
      <c r="J29" s="75"/>
      <c r="K29" s="75"/>
      <c r="L29" s="75"/>
      <c r="M29" s="75"/>
    </row>
    <row r="30" spans="1:13" ht="12">
      <c r="A30" s="276" t="s">
        <v>420</v>
      </c>
      <c r="B30" s="277" t="s">
        <v>421</v>
      </c>
      <c r="C30" s="55"/>
      <c r="D30" s="55"/>
      <c r="E30" s="266"/>
      <c r="F30" s="266"/>
      <c r="G30" s="75"/>
      <c r="H30" s="75"/>
      <c r="I30" s="75"/>
      <c r="J30" s="75"/>
      <c r="K30" s="75"/>
      <c r="L30" s="75"/>
      <c r="M30" s="75"/>
    </row>
    <row r="31" spans="1:13" ht="12">
      <c r="A31" s="276" t="s">
        <v>401</v>
      </c>
      <c r="B31" s="277" t="s">
        <v>422</v>
      </c>
      <c r="C31" s="55"/>
      <c r="D31" s="55"/>
      <c r="E31" s="266"/>
      <c r="F31" s="266"/>
      <c r="G31" s="75"/>
      <c r="H31" s="75"/>
      <c r="I31" s="75"/>
      <c r="J31" s="75"/>
      <c r="K31" s="75"/>
      <c r="L31" s="75"/>
      <c r="M31" s="75"/>
    </row>
    <row r="32" spans="1:13" ht="12">
      <c r="A32" s="276" t="s">
        <v>868</v>
      </c>
      <c r="B32" s="277" t="s">
        <v>423</v>
      </c>
      <c r="C32" s="55"/>
      <c r="D32" s="55">
        <v>3853</v>
      </c>
      <c r="E32" s="266"/>
      <c r="F32" s="266"/>
      <c r="G32" s="75"/>
      <c r="H32" s="75"/>
      <c r="I32" s="75"/>
      <c r="J32" s="75"/>
      <c r="K32" s="75"/>
      <c r="L32" s="75"/>
      <c r="M32" s="75"/>
    </row>
    <row r="33" spans="1:13" ht="12">
      <c r="A33" s="276" t="s">
        <v>871</v>
      </c>
      <c r="B33" s="277"/>
      <c r="C33" s="55"/>
      <c r="D33" s="55">
        <v>-671</v>
      </c>
      <c r="E33" s="266"/>
      <c r="F33" s="266"/>
      <c r="G33" s="75"/>
      <c r="H33" s="75"/>
      <c r="I33" s="75"/>
      <c r="J33" s="75"/>
      <c r="K33" s="75"/>
      <c r="L33" s="75"/>
      <c r="M33" s="75"/>
    </row>
    <row r="34" spans="1:13" ht="12">
      <c r="A34" s="276" t="s">
        <v>869</v>
      </c>
      <c r="B34" s="277"/>
      <c r="C34" s="55"/>
      <c r="D34" s="55">
        <v>-10829</v>
      </c>
      <c r="E34" s="266"/>
      <c r="F34" s="266"/>
      <c r="G34" s="75"/>
      <c r="H34" s="75"/>
      <c r="I34" s="75"/>
      <c r="J34" s="75"/>
      <c r="K34" s="75"/>
      <c r="L34" s="75"/>
      <c r="M34" s="75"/>
    </row>
    <row r="35" spans="1:13" ht="12">
      <c r="A35" s="276" t="s">
        <v>870</v>
      </c>
      <c r="B35" s="277"/>
      <c r="C35" s="55"/>
      <c r="D35" s="55">
        <v>-29</v>
      </c>
      <c r="E35" s="266"/>
      <c r="F35" s="266"/>
      <c r="G35" s="75"/>
      <c r="H35" s="75"/>
      <c r="I35" s="75"/>
      <c r="J35" s="75"/>
      <c r="K35" s="75"/>
      <c r="L35" s="75"/>
      <c r="M35" s="75"/>
    </row>
    <row r="36" spans="1:13" ht="12">
      <c r="A36" s="280" t="s">
        <v>424</v>
      </c>
      <c r="B36" s="281" t="s">
        <v>425</v>
      </c>
      <c r="C36" s="56">
        <f>SUM(C23:C32)</f>
        <v>-167</v>
      </c>
      <c r="D36" s="56">
        <f>SUM(D23:D35)</f>
        <v>-7328</v>
      </c>
      <c r="E36" s="266"/>
      <c r="F36" s="266"/>
      <c r="G36" s="75"/>
      <c r="H36" s="75"/>
      <c r="I36" s="75"/>
      <c r="J36" s="75"/>
      <c r="K36" s="75"/>
      <c r="L36" s="75"/>
      <c r="M36" s="75"/>
    </row>
    <row r="37" spans="1:6" ht="12">
      <c r="A37" s="274" t="s">
        <v>426</v>
      </c>
      <c r="B37" s="282"/>
      <c r="C37" s="283"/>
      <c r="D37" s="283"/>
      <c r="E37" s="72"/>
      <c r="F37" s="72"/>
    </row>
    <row r="38" spans="1:6" ht="12">
      <c r="A38" s="276" t="s">
        <v>427</v>
      </c>
      <c r="B38" s="277" t="s">
        <v>428</v>
      </c>
      <c r="C38" s="55">
        <v>-52</v>
      </c>
      <c r="D38" s="55"/>
      <c r="E38" s="72"/>
      <c r="F38" s="72"/>
    </row>
    <row r="39" spans="1:6" ht="12">
      <c r="A39" s="278" t="s">
        <v>429</v>
      </c>
      <c r="B39" s="277" t="s">
        <v>430</v>
      </c>
      <c r="C39" s="55"/>
      <c r="D39" s="55"/>
      <c r="E39" s="72"/>
      <c r="F39" s="72"/>
    </row>
    <row r="40" spans="1:6" ht="12">
      <c r="A40" s="276" t="s">
        <v>431</v>
      </c>
      <c r="B40" s="277" t="s">
        <v>432</v>
      </c>
      <c r="C40" s="55">
        <v>149</v>
      </c>
      <c r="D40" s="55">
        <v>179013</v>
      </c>
      <c r="E40" s="72"/>
      <c r="F40" s="72"/>
    </row>
    <row r="41" spans="1:6" ht="12">
      <c r="A41" s="276" t="s">
        <v>433</v>
      </c>
      <c r="B41" s="277" t="s">
        <v>434</v>
      </c>
      <c r="C41" s="55"/>
      <c r="D41" s="55">
        <v>-177074</v>
      </c>
      <c r="E41" s="72"/>
      <c r="F41" s="72"/>
    </row>
    <row r="42" spans="1:6" ht="12">
      <c r="A42" s="276" t="s">
        <v>435</v>
      </c>
      <c r="B42" s="277" t="s">
        <v>436</v>
      </c>
      <c r="C42" s="55">
        <v>-4</v>
      </c>
      <c r="D42" s="55">
        <v>-6</v>
      </c>
      <c r="E42" s="72"/>
      <c r="F42" s="72"/>
    </row>
    <row r="43" spans="1:6" ht="12">
      <c r="A43" s="276" t="s">
        <v>437</v>
      </c>
      <c r="B43" s="277" t="s">
        <v>438</v>
      </c>
      <c r="C43" s="55">
        <v>-1</v>
      </c>
      <c r="D43" s="55">
        <v>-592</v>
      </c>
      <c r="E43" s="72"/>
      <c r="F43" s="72"/>
    </row>
    <row r="44" spans="1:6" ht="12">
      <c r="A44" s="276" t="s">
        <v>439</v>
      </c>
      <c r="B44" s="277" t="s">
        <v>440</v>
      </c>
      <c r="C44" s="55"/>
      <c r="D44" s="55"/>
      <c r="E44" s="72"/>
      <c r="F44" s="72"/>
    </row>
    <row r="45" spans="1:8" ht="12">
      <c r="A45" s="276" t="s">
        <v>441</v>
      </c>
      <c r="B45" s="277" t="s">
        <v>442</v>
      </c>
      <c r="C45" s="55">
        <v>1</v>
      </c>
      <c r="D45" s="55">
        <v>-2</v>
      </c>
      <c r="E45" s="72"/>
      <c r="F45" s="72"/>
      <c r="G45" s="75"/>
      <c r="H45" s="75"/>
    </row>
    <row r="46" spans="1:8" ht="12">
      <c r="A46" s="280" t="s">
        <v>443</v>
      </c>
      <c r="B46" s="281" t="s">
        <v>444</v>
      </c>
      <c r="C46" s="56">
        <f>SUM(C38:C45)</f>
        <v>93</v>
      </c>
      <c r="D46" s="56">
        <f>SUM(D38:D45)</f>
        <v>1339</v>
      </c>
      <c r="E46" s="72"/>
      <c r="F46" s="72"/>
      <c r="G46" s="75"/>
      <c r="H46" s="75"/>
    </row>
    <row r="47" spans="1:8" ht="12">
      <c r="A47" s="284" t="s">
        <v>445</v>
      </c>
      <c r="B47" s="281" t="s">
        <v>446</v>
      </c>
      <c r="C47" s="56">
        <f>C46+C36+C21</f>
        <v>-5</v>
      </c>
      <c r="D47" s="56">
        <f>D46+D36+D21</f>
        <v>-8552</v>
      </c>
      <c r="E47" s="72"/>
      <c r="F47" s="72"/>
      <c r="G47" s="75"/>
      <c r="H47" s="75"/>
    </row>
    <row r="48" spans="1:8" ht="12">
      <c r="A48" s="274" t="s">
        <v>447</v>
      </c>
      <c r="B48" s="282" t="s">
        <v>448</v>
      </c>
      <c r="C48" s="74">
        <v>472</v>
      </c>
      <c r="D48" s="74">
        <v>9024</v>
      </c>
      <c r="E48" s="72"/>
      <c r="F48" s="72"/>
      <c r="G48" s="75"/>
      <c r="H48" s="75"/>
    </row>
    <row r="49" spans="1:8" ht="12">
      <c r="A49" s="274" t="s">
        <v>449</v>
      </c>
      <c r="B49" s="282" t="s">
        <v>450</v>
      </c>
      <c r="C49" s="56">
        <f>+C48+C47</f>
        <v>467</v>
      </c>
      <c r="D49" s="56">
        <f>+D48+D47</f>
        <v>472</v>
      </c>
      <c r="E49" s="72"/>
      <c r="F49" s="72"/>
      <c r="G49" s="75"/>
      <c r="H49" s="75"/>
    </row>
    <row r="50" spans="1:8" ht="12">
      <c r="A50" s="276" t="s">
        <v>451</v>
      </c>
      <c r="B50" s="282" t="s">
        <v>452</v>
      </c>
      <c r="C50" s="57"/>
      <c r="D50" s="57"/>
      <c r="E50" s="72"/>
      <c r="F50" s="72"/>
      <c r="G50" s="75"/>
      <c r="H50" s="75"/>
    </row>
    <row r="51" spans="1:8" ht="12">
      <c r="A51" s="276" t="s">
        <v>453</v>
      </c>
      <c r="B51" s="282" t="s">
        <v>454</v>
      </c>
      <c r="C51" s="57"/>
      <c r="D51" s="57"/>
      <c r="G51" s="75"/>
      <c r="H51" s="75"/>
    </row>
    <row r="52" spans="1:8" ht="12">
      <c r="A52" s="72"/>
      <c r="B52" s="285"/>
      <c r="C52" s="286"/>
      <c r="D52" s="286"/>
      <c r="G52" s="75"/>
      <c r="H52" s="75"/>
    </row>
    <row r="53" spans="1:8" ht="12">
      <c r="A53" s="311" t="s">
        <v>879</v>
      </c>
      <c r="B53" s="312"/>
      <c r="C53" s="263"/>
      <c r="D53" s="313"/>
      <c r="E53" s="287"/>
      <c r="G53" s="75"/>
      <c r="H53" s="75"/>
    </row>
    <row r="54" spans="1:8" ht="12">
      <c r="A54" s="262"/>
      <c r="B54" s="312" t="s">
        <v>863</v>
      </c>
      <c r="C54" s="610"/>
      <c r="D54" s="610"/>
      <c r="G54" s="75"/>
      <c r="H54" s="75"/>
    </row>
    <row r="55" spans="1:8" ht="12">
      <c r="A55" s="262"/>
      <c r="B55" s="262"/>
      <c r="C55" s="263"/>
      <c r="D55" s="263"/>
      <c r="G55" s="75"/>
      <c r="H55" s="75"/>
    </row>
    <row r="56" spans="1:8" ht="12">
      <c r="A56" s="262"/>
      <c r="B56" s="312" t="s">
        <v>867</v>
      </c>
      <c r="C56" s="610"/>
      <c r="D56" s="610"/>
      <c r="G56" s="75"/>
      <c r="H56" s="75"/>
    </row>
    <row r="57" spans="1:8" ht="12">
      <c r="A57" s="262"/>
      <c r="B57" s="262"/>
      <c r="C57" s="263"/>
      <c r="D57" s="263"/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  <row r="103" spans="7:8" ht="12">
      <c r="G103" s="75"/>
      <c r="H103" s="75"/>
    </row>
    <row r="104" spans="7:8" ht="12">
      <c r="G104" s="75"/>
      <c r="H104" s="75"/>
    </row>
    <row r="105" spans="7:8" ht="12">
      <c r="G105" s="75"/>
      <c r="H105" s="75"/>
    </row>
    <row r="106" spans="7:8" ht="12">
      <c r="G106" s="75"/>
      <c r="H106" s="75"/>
    </row>
  </sheetData>
  <sheetProtection/>
  <mergeCells count="2">
    <mergeCell ref="C54:D54"/>
    <mergeCell ref="C56:D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1 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5 C10:D20 C38:D45">
      <formula1>-999999999999999</formula1>
      <formula2>999999999</formula2>
    </dataValidation>
  </dataValidations>
  <printOptions horizontalCentered="1" verticalCentered="1"/>
  <pageMargins left="0.15748031496062992" right="0.1968503937007874" top="0.35433070866141736" bottom="0.35433070866141736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L32" sqref="L32:M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27"/>
      <c r="C3" s="613" t="str">
        <f>'справка №1-БАЛАНС'!E3</f>
        <v>Елана Финансов Холдинг АД</v>
      </c>
      <c r="D3" s="614"/>
      <c r="E3" s="614"/>
      <c r="F3" s="614"/>
      <c r="G3" s="614"/>
      <c r="H3" s="327"/>
      <c r="I3" s="327"/>
      <c r="J3" s="2"/>
      <c r="K3" s="326" t="s">
        <v>2</v>
      </c>
      <c r="L3" s="326"/>
      <c r="M3" s="222">
        <v>175371928</v>
      </c>
      <c r="N3" s="3"/>
    </row>
    <row r="4" spans="1:15" s="5" customFormat="1" ht="13.5" customHeight="1">
      <c r="A4" s="6" t="s">
        <v>456</v>
      </c>
      <c r="B4" s="327"/>
      <c r="C4" s="613" t="str">
        <f>'справка №1-БАЛАНС'!E4</f>
        <v>консолидиран</v>
      </c>
      <c r="D4" s="613"/>
      <c r="E4" s="615"/>
      <c r="F4" s="613"/>
      <c r="G4" s="613"/>
      <c r="H4" s="304"/>
      <c r="I4" s="304"/>
      <c r="J4" s="334"/>
      <c r="K4" s="330" t="s">
        <v>4</v>
      </c>
      <c r="L4" s="330"/>
      <c r="M4" s="33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325"/>
      <c r="C5" s="613" t="str">
        <f>'справка №1-БАЛАНС'!E5</f>
        <v>към 30.06.2016 г.</v>
      </c>
      <c r="D5" s="614"/>
      <c r="E5" s="614"/>
      <c r="F5" s="614"/>
      <c r="G5" s="614"/>
      <c r="H5" s="327"/>
      <c r="I5" s="327"/>
      <c r="J5" s="79"/>
      <c r="K5" s="9"/>
      <c r="L5" s="10"/>
      <c r="M5" s="11" t="s">
        <v>6</v>
      </c>
      <c r="N5" s="10"/>
    </row>
    <row r="6" spans="1:14" s="15" customFormat="1" ht="21.75" customHeight="1">
      <c r="A6" s="130"/>
      <c r="B6" s="134"/>
      <c r="C6" s="112"/>
      <c r="D6" s="133" t="s">
        <v>457</v>
      </c>
      <c r="E6" s="113"/>
      <c r="F6" s="113"/>
      <c r="G6" s="113"/>
      <c r="H6" s="113"/>
      <c r="I6" s="113" t="s">
        <v>458</v>
      </c>
      <c r="J6" s="123"/>
      <c r="K6" s="120"/>
      <c r="L6" s="111"/>
      <c r="M6" s="114"/>
      <c r="N6" s="78"/>
    </row>
    <row r="7" spans="1:14" s="15" customFormat="1" ht="60">
      <c r="A7" s="131" t="s">
        <v>459</v>
      </c>
      <c r="B7" s="135" t="s">
        <v>460</v>
      </c>
      <c r="C7" s="112" t="s">
        <v>461</v>
      </c>
      <c r="D7" s="132" t="s">
        <v>462</v>
      </c>
      <c r="E7" s="111" t="s">
        <v>463</v>
      </c>
      <c r="F7" s="13" t="s">
        <v>464</v>
      </c>
      <c r="G7" s="13"/>
      <c r="H7" s="13"/>
      <c r="I7" s="111" t="s">
        <v>465</v>
      </c>
      <c r="J7" s="124" t="s">
        <v>466</v>
      </c>
      <c r="K7" s="112" t="s">
        <v>467</v>
      </c>
      <c r="L7" s="112" t="s">
        <v>468</v>
      </c>
      <c r="M7" s="129" t="s">
        <v>469</v>
      </c>
      <c r="N7" s="78"/>
    </row>
    <row r="8" spans="1:14" s="15" customFormat="1" ht="22.5" customHeight="1">
      <c r="A8" s="128"/>
      <c r="B8" s="136"/>
      <c r="C8" s="113"/>
      <c r="D8" s="133"/>
      <c r="E8" s="113"/>
      <c r="F8" s="12" t="s">
        <v>470</v>
      </c>
      <c r="G8" s="12" t="s">
        <v>471</v>
      </c>
      <c r="H8" s="12" t="s">
        <v>472</v>
      </c>
      <c r="I8" s="113"/>
      <c r="J8" s="125"/>
      <c r="K8" s="113"/>
      <c r="L8" s="113"/>
      <c r="M8" s="115"/>
      <c r="N8" s="78"/>
    </row>
    <row r="9" spans="1:14" s="15" customFormat="1" ht="12" customHeight="1">
      <c r="A9" s="12" t="s">
        <v>14</v>
      </c>
      <c r="B9" s="33"/>
      <c r="C9" s="12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6">
        <v>9</v>
      </c>
      <c r="L9" s="126">
        <v>10</v>
      </c>
      <c r="M9" s="127">
        <v>11</v>
      </c>
      <c r="N9" s="14"/>
    </row>
    <row r="10" spans="1:14" s="15" customFormat="1" ht="12" customHeight="1">
      <c r="A10" s="12" t="s">
        <v>473</v>
      </c>
      <c r="B10" s="34"/>
      <c r="C10" s="58" t="s">
        <v>47</v>
      </c>
      <c r="D10" s="58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474</v>
      </c>
      <c r="L10" s="16" t="s">
        <v>111</v>
      </c>
      <c r="M10" s="17" t="s">
        <v>119</v>
      </c>
      <c r="N10" s="14"/>
    </row>
    <row r="11" spans="1:23" ht="15.75" customHeight="1">
      <c r="A11" s="18" t="s">
        <v>475</v>
      </c>
      <c r="B11" s="34" t="s">
        <v>476</v>
      </c>
      <c r="C11" s="59">
        <f>'справка №1-БАЛАНС'!H17</f>
        <v>55</v>
      </c>
      <c r="D11" s="59">
        <f>'справка №1-БАЛАНС'!H19</f>
        <v>0</v>
      </c>
      <c r="E11" s="59">
        <f>'справка №1-БАЛАНС'!H20</f>
        <v>0</v>
      </c>
      <c r="F11" s="59">
        <f>'справка №1-БАЛАНС'!H22</f>
        <v>4595</v>
      </c>
      <c r="G11" s="59">
        <f>'справка №1-БАЛАНС'!H23</f>
        <v>0</v>
      </c>
      <c r="H11" s="61">
        <f>+'справка №1-БАЛАНС'!H24</f>
        <v>0</v>
      </c>
      <c r="I11" s="59">
        <f>'справка №1-БАЛАНС'!H28+'справка №1-БАЛАНС'!H31</f>
        <v>90</v>
      </c>
      <c r="J11" s="59">
        <f>'справка №1-БАЛАНС'!H29+'справка №1-БАЛАНС'!H32</f>
        <v>0</v>
      </c>
      <c r="K11" s="61"/>
      <c r="L11" s="288">
        <f>SUM(C11:K11)</f>
        <v>4740</v>
      </c>
      <c r="M11" s="59">
        <f>'справка №1-БАЛАНС'!H39</f>
        <v>119</v>
      </c>
      <c r="N11" s="122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2.75" customHeight="1">
      <c r="A12" s="18" t="s">
        <v>477</v>
      </c>
      <c r="B12" s="34" t="s">
        <v>478</v>
      </c>
      <c r="C12" s="60">
        <f>C13+C14</f>
        <v>0</v>
      </c>
      <c r="D12" s="60">
        <f aca="true" t="shared" si="0" ref="D12:M12">D13+D14</f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288">
        <f aca="true" t="shared" si="1" ref="L12:L32">SUM(C12:K12)</f>
        <v>0</v>
      </c>
      <c r="M12" s="60">
        <f t="shared" si="0"/>
        <v>0</v>
      </c>
      <c r="N12" s="76"/>
      <c r="O12" s="77"/>
      <c r="P12" s="77"/>
      <c r="Q12" s="77"/>
      <c r="R12" s="77"/>
      <c r="S12" s="77"/>
      <c r="T12" s="77"/>
      <c r="U12" s="77"/>
      <c r="V12" s="77"/>
      <c r="W12" s="77"/>
    </row>
    <row r="13" spans="1:14" ht="12.75" customHeight="1">
      <c r="A13" s="21" t="s">
        <v>479</v>
      </c>
      <c r="B13" s="16" t="s">
        <v>480</v>
      </c>
      <c r="C13" s="61"/>
      <c r="D13" s="61"/>
      <c r="E13" s="61"/>
      <c r="F13" s="61"/>
      <c r="G13" s="61"/>
      <c r="H13" s="61"/>
      <c r="I13" s="61"/>
      <c r="J13" s="61"/>
      <c r="K13" s="61"/>
      <c r="L13" s="288">
        <f t="shared" si="1"/>
        <v>0</v>
      </c>
      <c r="M13" s="61"/>
      <c r="N13" s="19"/>
    </row>
    <row r="14" spans="1:14" ht="12" customHeight="1">
      <c r="A14" s="21" t="s">
        <v>481</v>
      </c>
      <c r="B14" s="16" t="s">
        <v>482</v>
      </c>
      <c r="C14" s="61"/>
      <c r="D14" s="61"/>
      <c r="E14" s="61"/>
      <c r="F14" s="61"/>
      <c r="G14" s="61"/>
      <c r="H14" s="61"/>
      <c r="I14" s="61"/>
      <c r="J14" s="61"/>
      <c r="K14" s="61"/>
      <c r="L14" s="288">
        <f t="shared" si="1"/>
        <v>0</v>
      </c>
      <c r="M14" s="61"/>
      <c r="N14" s="19"/>
    </row>
    <row r="15" spans="1:23" ht="12">
      <c r="A15" s="18" t="s">
        <v>483</v>
      </c>
      <c r="B15" s="34" t="s">
        <v>484</v>
      </c>
      <c r="C15" s="62">
        <f>C11+C12</f>
        <v>55</v>
      </c>
      <c r="D15" s="62">
        <f aca="true" t="shared" si="2" ref="D15:M15">D11+D12</f>
        <v>0</v>
      </c>
      <c r="E15" s="62">
        <f t="shared" si="2"/>
        <v>0</v>
      </c>
      <c r="F15" s="62">
        <f t="shared" si="2"/>
        <v>4595</v>
      </c>
      <c r="G15" s="62">
        <f t="shared" si="2"/>
        <v>0</v>
      </c>
      <c r="H15" s="62">
        <f t="shared" si="2"/>
        <v>0</v>
      </c>
      <c r="I15" s="62">
        <f t="shared" si="2"/>
        <v>90</v>
      </c>
      <c r="J15" s="62">
        <f t="shared" si="2"/>
        <v>0</v>
      </c>
      <c r="K15" s="62">
        <f t="shared" si="2"/>
        <v>0</v>
      </c>
      <c r="L15" s="288">
        <f t="shared" si="1"/>
        <v>4740</v>
      </c>
      <c r="M15" s="62">
        <f t="shared" si="2"/>
        <v>119</v>
      </c>
      <c r="N15" s="76"/>
      <c r="O15" s="77"/>
      <c r="P15" s="77"/>
      <c r="Q15" s="77"/>
      <c r="R15" s="77"/>
      <c r="S15" s="77"/>
      <c r="T15" s="77"/>
      <c r="U15" s="77"/>
      <c r="V15" s="77"/>
      <c r="W15" s="77"/>
    </row>
    <row r="16" spans="1:20" ht="12.75" customHeight="1">
      <c r="A16" s="18" t="s">
        <v>485</v>
      </c>
      <c r="B16" s="40" t="s">
        <v>486</v>
      </c>
      <c r="C16" s="116"/>
      <c r="D16" s="117"/>
      <c r="E16" s="117"/>
      <c r="F16" s="117"/>
      <c r="G16" s="117"/>
      <c r="H16" s="118"/>
      <c r="I16" s="121">
        <f>+'справка №1-БАЛАНС'!G31</f>
        <v>87</v>
      </c>
      <c r="J16" s="289">
        <f>+'справка №1-БАЛАНС'!G32</f>
        <v>0</v>
      </c>
      <c r="K16" s="61"/>
      <c r="L16" s="288">
        <f t="shared" si="1"/>
        <v>87</v>
      </c>
      <c r="M16" s="61">
        <v>12</v>
      </c>
      <c r="N16" s="76"/>
      <c r="O16" s="77"/>
      <c r="P16" s="77"/>
      <c r="Q16" s="77"/>
      <c r="R16" s="77"/>
      <c r="S16" s="77"/>
      <c r="T16" s="77"/>
    </row>
    <row r="17" spans="1:23" ht="12.75" customHeight="1">
      <c r="A17" s="21" t="s">
        <v>487</v>
      </c>
      <c r="B17" s="16" t="s">
        <v>488</v>
      </c>
      <c r="C17" s="63">
        <f>C18+C19</f>
        <v>0</v>
      </c>
      <c r="D17" s="63">
        <f aca="true" t="shared" si="3" ref="D17:K17">D18+D19</f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>J18+J19</f>
        <v>0</v>
      </c>
      <c r="K17" s="63">
        <f t="shared" si="3"/>
        <v>0</v>
      </c>
      <c r="L17" s="288">
        <f t="shared" si="1"/>
        <v>0</v>
      </c>
      <c r="M17" s="63">
        <f>M18+M19</f>
        <v>0</v>
      </c>
      <c r="N17" s="76"/>
      <c r="O17" s="77"/>
      <c r="P17" s="77"/>
      <c r="Q17" s="77"/>
      <c r="R17" s="77"/>
      <c r="S17" s="77"/>
      <c r="T17" s="77"/>
      <c r="U17" s="77"/>
      <c r="V17" s="77"/>
      <c r="W17" s="77"/>
    </row>
    <row r="18" spans="1:14" ht="12" customHeight="1">
      <c r="A18" s="22" t="s">
        <v>489</v>
      </c>
      <c r="B18" s="36" t="s">
        <v>490</v>
      </c>
      <c r="C18" s="61"/>
      <c r="D18" s="61"/>
      <c r="E18" s="61"/>
      <c r="F18" s="61"/>
      <c r="G18" s="61"/>
      <c r="H18" s="61"/>
      <c r="I18" s="61"/>
      <c r="J18" s="61"/>
      <c r="K18" s="61"/>
      <c r="L18" s="288">
        <f t="shared" si="1"/>
        <v>0</v>
      </c>
      <c r="M18" s="61"/>
      <c r="N18" s="19"/>
    </row>
    <row r="19" spans="1:14" ht="12" customHeight="1">
      <c r="A19" s="22" t="s">
        <v>491</v>
      </c>
      <c r="B19" s="36" t="s">
        <v>492</v>
      </c>
      <c r="C19" s="61"/>
      <c r="D19" s="61"/>
      <c r="E19" s="61"/>
      <c r="F19" s="61"/>
      <c r="G19" s="61"/>
      <c r="H19" s="61"/>
      <c r="I19" s="61"/>
      <c r="J19" s="61"/>
      <c r="K19" s="61"/>
      <c r="L19" s="288">
        <f t="shared" si="1"/>
        <v>0</v>
      </c>
      <c r="M19" s="61"/>
      <c r="N19" s="19"/>
    </row>
    <row r="20" spans="1:14" ht="12.75" customHeight="1">
      <c r="A20" s="21" t="s">
        <v>493</v>
      </c>
      <c r="B20" s="16" t="s">
        <v>494</v>
      </c>
      <c r="C20" s="61"/>
      <c r="D20" s="61"/>
      <c r="E20" s="61"/>
      <c r="F20" s="61"/>
      <c r="G20" s="61"/>
      <c r="H20" s="61"/>
      <c r="I20" s="61"/>
      <c r="J20" s="61"/>
      <c r="K20" s="61"/>
      <c r="L20" s="288">
        <f t="shared" si="1"/>
        <v>0</v>
      </c>
      <c r="M20" s="61"/>
      <c r="N20" s="19"/>
    </row>
    <row r="21" spans="1:23" ht="23.25" customHeight="1">
      <c r="A21" s="21" t="s">
        <v>495</v>
      </c>
      <c r="B21" s="16" t="s">
        <v>496</v>
      </c>
      <c r="C21" s="60">
        <f>C22-C23</f>
        <v>0</v>
      </c>
      <c r="D21" s="60">
        <f aca="true" t="shared" si="4" ref="D21:M21">D22-D23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288">
        <f t="shared" si="1"/>
        <v>0</v>
      </c>
      <c r="M21" s="60">
        <f t="shared" si="4"/>
        <v>0</v>
      </c>
      <c r="N21" s="76"/>
      <c r="O21" s="77"/>
      <c r="P21" s="77"/>
      <c r="Q21" s="77"/>
      <c r="R21" s="77"/>
      <c r="S21" s="77"/>
      <c r="T21" s="77"/>
      <c r="U21" s="77"/>
      <c r="V21" s="77"/>
      <c r="W21" s="77"/>
    </row>
    <row r="22" spans="1:14" ht="12">
      <c r="A22" s="21" t="s">
        <v>497</v>
      </c>
      <c r="B22" s="16" t="s">
        <v>498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288">
        <f t="shared" si="1"/>
        <v>0</v>
      </c>
      <c r="M22" s="119"/>
      <c r="N22" s="19"/>
    </row>
    <row r="23" spans="1:14" ht="12">
      <c r="A23" s="21" t="s">
        <v>499</v>
      </c>
      <c r="B23" s="16" t="s">
        <v>500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88">
        <f t="shared" si="1"/>
        <v>0</v>
      </c>
      <c r="M23" s="119"/>
      <c r="N23" s="19"/>
    </row>
    <row r="24" spans="1:23" ht="22.5" customHeight="1">
      <c r="A24" s="21" t="s">
        <v>501</v>
      </c>
      <c r="B24" s="16" t="s">
        <v>502</v>
      </c>
      <c r="C24" s="60">
        <f>C25-C26</f>
        <v>0</v>
      </c>
      <c r="D24" s="60">
        <f aca="true" t="shared" si="5" ref="D24:M24">D25-D26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288">
        <f t="shared" si="1"/>
        <v>0</v>
      </c>
      <c r="M24" s="60">
        <f t="shared" si="5"/>
        <v>0</v>
      </c>
      <c r="N24" s="76"/>
      <c r="O24" s="77"/>
      <c r="P24" s="77"/>
      <c r="Q24" s="77"/>
      <c r="R24" s="77"/>
      <c r="S24" s="77"/>
      <c r="T24" s="77"/>
      <c r="U24" s="77"/>
      <c r="V24" s="77"/>
      <c r="W24" s="77"/>
    </row>
    <row r="25" spans="1:14" ht="12">
      <c r="A25" s="21" t="s">
        <v>497</v>
      </c>
      <c r="B25" s="16" t="s">
        <v>503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88">
        <f t="shared" si="1"/>
        <v>0</v>
      </c>
      <c r="M25" s="119"/>
      <c r="N25" s="19"/>
    </row>
    <row r="26" spans="1:14" ht="12">
      <c r="A26" s="21" t="s">
        <v>499</v>
      </c>
      <c r="B26" s="16" t="s">
        <v>504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88">
        <f t="shared" si="1"/>
        <v>0</v>
      </c>
      <c r="M26" s="119"/>
      <c r="N26" s="19"/>
    </row>
    <row r="27" spans="1:14" ht="12">
      <c r="A27" s="21" t="s">
        <v>505</v>
      </c>
      <c r="B27" s="16" t="s">
        <v>506</v>
      </c>
      <c r="C27" s="61"/>
      <c r="D27" s="61"/>
      <c r="E27" s="61"/>
      <c r="F27" s="61"/>
      <c r="G27" s="61"/>
      <c r="H27" s="61"/>
      <c r="I27" s="61"/>
      <c r="J27" s="61"/>
      <c r="K27" s="61"/>
      <c r="L27" s="288">
        <f t="shared" si="1"/>
        <v>0</v>
      </c>
      <c r="M27" s="61"/>
      <c r="N27" s="19"/>
    </row>
    <row r="28" spans="1:14" ht="12">
      <c r="A28" s="21" t="s">
        <v>507</v>
      </c>
      <c r="B28" s="16" t="s">
        <v>508</v>
      </c>
      <c r="C28" s="61"/>
      <c r="D28" s="61"/>
      <c r="E28" s="61"/>
      <c r="F28" s="61"/>
      <c r="G28" s="61"/>
      <c r="H28" s="61"/>
      <c r="I28" s="61"/>
      <c r="J28" s="61"/>
      <c r="K28" s="61"/>
      <c r="L28" s="288">
        <f t="shared" si="1"/>
        <v>0</v>
      </c>
      <c r="M28" s="61"/>
      <c r="N28" s="19"/>
    </row>
    <row r="29" spans="1:23" ht="14.25" customHeight="1">
      <c r="A29" s="18" t="s">
        <v>509</v>
      </c>
      <c r="B29" s="34" t="s">
        <v>510</v>
      </c>
      <c r="C29" s="60">
        <f>C17+C20+C21+C24+C28+C27+C15+C16</f>
        <v>55</v>
      </c>
      <c r="D29" s="60">
        <f aca="true" t="shared" si="6" ref="D29:M29">D17+D20+D21+D24+D28+D27+D15+D16</f>
        <v>0</v>
      </c>
      <c r="E29" s="60">
        <f t="shared" si="6"/>
        <v>0</v>
      </c>
      <c r="F29" s="60">
        <f t="shared" si="6"/>
        <v>4595</v>
      </c>
      <c r="G29" s="60">
        <f t="shared" si="6"/>
        <v>0</v>
      </c>
      <c r="H29" s="60">
        <f t="shared" si="6"/>
        <v>0</v>
      </c>
      <c r="I29" s="60">
        <f t="shared" si="6"/>
        <v>177</v>
      </c>
      <c r="J29" s="60">
        <f t="shared" si="6"/>
        <v>0</v>
      </c>
      <c r="K29" s="60">
        <f t="shared" si="6"/>
        <v>0</v>
      </c>
      <c r="L29" s="288">
        <f t="shared" si="1"/>
        <v>4827</v>
      </c>
      <c r="M29" s="60">
        <f t="shared" si="6"/>
        <v>131</v>
      </c>
      <c r="N29" s="122"/>
      <c r="O29" s="77"/>
      <c r="P29" s="77"/>
      <c r="Q29" s="77"/>
      <c r="R29" s="77"/>
      <c r="S29" s="77"/>
      <c r="T29" s="77"/>
      <c r="U29" s="77"/>
      <c r="V29" s="77"/>
      <c r="W29" s="77"/>
    </row>
    <row r="30" spans="1:14" ht="23.25" customHeight="1">
      <c r="A30" s="21" t="s">
        <v>511</v>
      </c>
      <c r="B30" s="16" t="s">
        <v>512</v>
      </c>
      <c r="C30" s="61"/>
      <c r="D30" s="61"/>
      <c r="E30" s="61"/>
      <c r="F30" s="61"/>
      <c r="G30" s="61"/>
      <c r="H30" s="61"/>
      <c r="I30" s="61"/>
      <c r="J30" s="61"/>
      <c r="K30" s="61"/>
      <c r="L30" s="288">
        <f t="shared" si="1"/>
        <v>0</v>
      </c>
      <c r="M30" s="61"/>
      <c r="N30" s="19"/>
    </row>
    <row r="31" spans="1:14" ht="24" customHeight="1">
      <c r="A31" s="21" t="s">
        <v>513</v>
      </c>
      <c r="B31" s="16" t="s">
        <v>514</v>
      </c>
      <c r="C31" s="61"/>
      <c r="D31" s="61"/>
      <c r="E31" s="61"/>
      <c r="F31" s="61"/>
      <c r="G31" s="61"/>
      <c r="H31" s="61"/>
      <c r="I31" s="61"/>
      <c r="J31" s="61"/>
      <c r="K31" s="61"/>
      <c r="L31" s="288">
        <f t="shared" si="1"/>
        <v>0</v>
      </c>
      <c r="M31" s="61"/>
      <c r="N31" s="19"/>
    </row>
    <row r="32" spans="1:23" ht="23.25" customHeight="1">
      <c r="A32" s="18" t="s">
        <v>515</v>
      </c>
      <c r="B32" s="34" t="s">
        <v>516</v>
      </c>
      <c r="C32" s="60">
        <f aca="true" t="shared" si="7" ref="C32:K32">C29+C30+C31</f>
        <v>55</v>
      </c>
      <c r="D32" s="60">
        <f t="shared" si="7"/>
        <v>0</v>
      </c>
      <c r="E32" s="60">
        <f t="shared" si="7"/>
        <v>0</v>
      </c>
      <c r="F32" s="60">
        <f t="shared" si="7"/>
        <v>4595</v>
      </c>
      <c r="G32" s="60">
        <f t="shared" si="7"/>
        <v>0</v>
      </c>
      <c r="H32" s="60">
        <f t="shared" si="7"/>
        <v>0</v>
      </c>
      <c r="I32" s="60">
        <f t="shared" si="7"/>
        <v>177</v>
      </c>
      <c r="J32" s="60">
        <f t="shared" si="7"/>
        <v>0</v>
      </c>
      <c r="K32" s="60">
        <f t="shared" si="7"/>
        <v>0</v>
      </c>
      <c r="L32" s="288">
        <f t="shared" si="1"/>
        <v>4827</v>
      </c>
      <c r="M32" s="60">
        <f>M29+M30+M31</f>
        <v>131</v>
      </c>
      <c r="N32" s="76"/>
      <c r="O32" s="77"/>
      <c r="P32" s="77"/>
      <c r="Q32" s="77"/>
      <c r="R32" s="77"/>
      <c r="S32" s="77"/>
      <c r="T32" s="77"/>
      <c r="U32" s="77"/>
      <c r="V32" s="77"/>
      <c r="W32" s="77"/>
    </row>
    <row r="33" spans="1:14" ht="14.25" customHeight="1">
      <c r="A33" s="290"/>
      <c r="B33" s="291"/>
      <c r="C33" s="23"/>
      <c r="D33" s="23"/>
      <c r="E33" s="23"/>
      <c r="F33" s="23"/>
      <c r="G33" s="23"/>
      <c r="H33" s="23"/>
      <c r="I33" s="23"/>
      <c r="J33" s="23"/>
      <c r="K33" s="23"/>
      <c r="L33" s="292"/>
      <c r="M33" s="292"/>
      <c r="N33" s="19"/>
    </row>
    <row r="34" spans="1:14" ht="23.25" customHeight="1">
      <c r="A34" s="290"/>
      <c r="B34" s="291"/>
      <c r="C34" s="23"/>
      <c r="D34" s="23"/>
      <c r="E34" s="23"/>
      <c r="F34" s="23"/>
      <c r="G34" s="23"/>
      <c r="H34" s="23"/>
      <c r="I34" s="23"/>
      <c r="J34" s="23"/>
      <c r="K34" s="23"/>
      <c r="L34" s="292"/>
      <c r="M34" s="293"/>
      <c r="N34" s="19"/>
    </row>
    <row r="35" spans="1:14" ht="12">
      <c r="A35" s="321" t="s">
        <v>880</v>
      </c>
      <c r="B35" s="37"/>
      <c r="C35" s="24"/>
      <c r="D35" s="612" t="s">
        <v>518</v>
      </c>
      <c r="E35" s="612"/>
      <c r="F35" s="612" t="s">
        <v>862</v>
      </c>
      <c r="G35" s="612"/>
      <c r="H35" s="612"/>
      <c r="I35" s="612"/>
      <c r="J35" s="24" t="s">
        <v>527</v>
      </c>
      <c r="K35" s="24"/>
      <c r="L35" s="612" t="s">
        <v>866</v>
      </c>
      <c r="M35" s="612"/>
      <c r="N35" s="19"/>
    </row>
    <row r="36" spans="1:13" ht="12">
      <c r="A36" s="294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7"/>
    </row>
    <row r="37" spans="1:13" ht="12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</row>
    <row r="38" spans="1:13" ht="12">
      <c r="A38" s="294"/>
      <c r="B38" s="295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7"/>
    </row>
    <row r="39" spans="1:13" ht="12">
      <c r="A39" s="294"/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5118110236220472" right="0.59055118110236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0">
      <selection activeCell="E30" sqref="E30"/>
    </sheetView>
  </sheetViews>
  <sheetFormatPr defaultColWidth="10.75390625" defaultRowHeight="12.75"/>
  <cols>
    <col min="1" max="1" width="4.125" style="352" customWidth="1"/>
    <col min="2" max="2" width="31.00390625" style="352" customWidth="1"/>
    <col min="3" max="3" width="9.25390625" style="352" customWidth="1"/>
    <col min="4" max="6" width="9.375" style="352" customWidth="1"/>
    <col min="7" max="7" width="8.875" style="352" customWidth="1"/>
    <col min="8" max="8" width="15.00390625" style="352" customWidth="1"/>
    <col min="9" max="9" width="11.00390625" style="352" customWidth="1"/>
    <col min="10" max="10" width="12.375" style="352" customWidth="1"/>
    <col min="11" max="11" width="9.25390625" style="352" customWidth="1"/>
    <col min="12" max="12" width="10.75390625" style="352" customWidth="1"/>
    <col min="13" max="13" width="9.75390625" style="352" customWidth="1"/>
    <col min="14" max="14" width="8.375" style="352" customWidth="1"/>
    <col min="15" max="15" width="13.875" style="352" customWidth="1"/>
    <col min="16" max="16" width="12.125" style="352" customWidth="1"/>
    <col min="17" max="17" width="13.125" style="352" customWidth="1"/>
    <col min="18" max="18" width="11.25390625" style="352" customWidth="1"/>
    <col min="19" max="16384" width="10.75390625" style="352" customWidth="1"/>
  </cols>
  <sheetData>
    <row r="1" spans="1:18" ht="12">
      <c r="A1" s="350"/>
      <c r="B1" s="351" t="s">
        <v>528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0"/>
      <c r="N1" s="350"/>
      <c r="O1" s="350"/>
      <c r="P1" s="350"/>
      <c r="Q1" s="350"/>
      <c r="R1" s="350"/>
    </row>
    <row r="2" spans="1:18" ht="16.5" customHeight="1">
      <c r="A2" s="620" t="s">
        <v>382</v>
      </c>
      <c r="B2" s="621"/>
      <c r="C2" s="622" t="str">
        <f>'справка №1-БАЛАНС'!E3</f>
        <v>Елана Финансов Холдинг АД</v>
      </c>
      <c r="D2" s="622"/>
      <c r="E2" s="622"/>
      <c r="F2" s="622"/>
      <c r="G2" s="622"/>
      <c r="H2" s="622"/>
      <c r="I2" s="354"/>
      <c r="J2" s="354"/>
      <c r="K2" s="354"/>
      <c r="L2" s="354"/>
      <c r="M2" s="355" t="s">
        <v>2</v>
      </c>
      <c r="N2" s="353"/>
      <c r="O2" s="222">
        <v>175371928</v>
      </c>
      <c r="P2" s="354"/>
      <c r="Q2" s="354"/>
      <c r="R2" s="356"/>
    </row>
    <row r="3" spans="1:18" ht="15">
      <c r="A3" s="620" t="s">
        <v>5</v>
      </c>
      <c r="B3" s="621"/>
      <c r="C3" s="623" t="str">
        <f>'справка №1-БАЛАНС'!E5</f>
        <v>към 30.06.2016 г.</v>
      </c>
      <c r="D3" s="623"/>
      <c r="E3" s="623"/>
      <c r="F3" s="357"/>
      <c r="G3" s="357"/>
      <c r="H3" s="357"/>
      <c r="I3" s="357"/>
      <c r="J3" s="357"/>
      <c r="K3" s="357"/>
      <c r="L3" s="357"/>
      <c r="M3" s="624" t="s">
        <v>4</v>
      </c>
      <c r="N3" s="624"/>
      <c r="O3" s="353" t="str">
        <f>'[2]справка №1-БАЛАНС'!H4</f>
        <v> </v>
      </c>
      <c r="P3" s="358"/>
      <c r="Q3" s="358"/>
      <c r="R3" s="359"/>
    </row>
    <row r="4" spans="1:18" ht="12">
      <c r="A4" s="360" t="s">
        <v>529</v>
      </c>
      <c r="B4" s="361"/>
      <c r="C4" s="361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62"/>
      <c r="R4" s="362" t="s">
        <v>530</v>
      </c>
    </row>
    <row r="5" spans="1:18" s="364" customFormat="1" ht="30.75" customHeight="1">
      <c r="A5" s="625" t="s">
        <v>459</v>
      </c>
      <c r="B5" s="626"/>
      <c r="C5" s="629" t="s">
        <v>8</v>
      </c>
      <c r="D5" s="363" t="s">
        <v>531</v>
      </c>
      <c r="E5" s="363"/>
      <c r="F5" s="363"/>
      <c r="G5" s="363"/>
      <c r="H5" s="363" t="s">
        <v>532</v>
      </c>
      <c r="I5" s="363"/>
      <c r="J5" s="616" t="s">
        <v>533</v>
      </c>
      <c r="K5" s="363" t="s">
        <v>534</v>
      </c>
      <c r="L5" s="363"/>
      <c r="M5" s="363"/>
      <c r="N5" s="363"/>
      <c r="O5" s="363" t="s">
        <v>532</v>
      </c>
      <c r="P5" s="363"/>
      <c r="Q5" s="616" t="s">
        <v>535</v>
      </c>
      <c r="R5" s="616" t="s">
        <v>536</v>
      </c>
    </row>
    <row r="6" spans="1:18" s="364" customFormat="1" ht="48">
      <c r="A6" s="627"/>
      <c r="B6" s="628"/>
      <c r="C6" s="630"/>
      <c r="D6" s="365" t="s">
        <v>537</v>
      </c>
      <c r="E6" s="365" t="s">
        <v>538</v>
      </c>
      <c r="F6" s="365" t="s">
        <v>539</v>
      </c>
      <c r="G6" s="365" t="s">
        <v>540</v>
      </c>
      <c r="H6" s="365" t="s">
        <v>541</v>
      </c>
      <c r="I6" s="365" t="s">
        <v>542</v>
      </c>
      <c r="J6" s="617"/>
      <c r="K6" s="365" t="s">
        <v>537</v>
      </c>
      <c r="L6" s="365" t="s">
        <v>543</v>
      </c>
      <c r="M6" s="365" t="s">
        <v>544</v>
      </c>
      <c r="N6" s="365" t="s">
        <v>545</v>
      </c>
      <c r="O6" s="365" t="s">
        <v>541</v>
      </c>
      <c r="P6" s="365" t="s">
        <v>542</v>
      </c>
      <c r="Q6" s="617"/>
      <c r="R6" s="617"/>
    </row>
    <row r="7" spans="1:18" s="364" customFormat="1" ht="12">
      <c r="A7" s="366" t="s">
        <v>546</v>
      </c>
      <c r="B7" s="366"/>
      <c r="C7" s="367" t="s">
        <v>15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547</v>
      </c>
      <c r="B8" s="369" t="s">
        <v>548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549</v>
      </c>
      <c r="B9" s="372" t="s">
        <v>550</v>
      </c>
      <c r="C9" s="373" t="s">
        <v>551</v>
      </c>
      <c r="D9" s="374"/>
      <c r="E9" s="374"/>
      <c r="F9" s="374"/>
      <c r="G9" s="375">
        <f>D9+E9-F9</f>
        <v>0</v>
      </c>
      <c r="H9" s="376"/>
      <c r="I9" s="376"/>
      <c r="J9" s="375">
        <f>G9+H9-I9</f>
        <v>0</v>
      </c>
      <c r="K9" s="376"/>
      <c r="L9" s="376"/>
      <c r="M9" s="376"/>
      <c r="N9" s="375">
        <f>K9+L9-M9</f>
        <v>0</v>
      </c>
      <c r="O9" s="376"/>
      <c r="P9" s="376"/>
      <c r="Q9" s="375">
        <f aca="true" t="shared" si="0" ref="Q9:Q25">N9+O9-P9</f>
        <v>0</v>
      </c>
      <c r="R9" s="375">
        <f aca="true" t="shared" si="1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552</v>
      </c>
      <c r="B10" s="372" t="s">
        <v>553</v>
      </c>
      <c r="C10" s="373" t="s">
        <v>554</v>
      </c>
      <c r="D10" s="374"/>
      <c r="E10" s="374"/>
      <c r="F10" s="374"/>
      <c r="G10" s="375">
        <f aca="true" t="shared" si="2" ref="G10:G39">D10+E10-F10</f>
        <v>0</v>
      </c>
      <c r="H10" s="376"/>
      <c r="I10" s="376"/>
      <c r="J10" s="375">
        <f aca="true" t="shared" si="3" ref="J10:J39">G10+H10-I10</f>
        <v>0</v>
      </c>
      <c r="K10" s="376"/>
      <c r="L10" s="376"/>
      <c r="M10" s="376"/>
      <c r="N10" s="375">
        <f>K10+L10-M10</f>
        <v>0</v>
      </c>
      <c r="O10" s="376"/>
      <c r="P10" s="376"/>
      <c r="Q10" s="375">
        <f t="shared" si="0"/>
        <v>0</v>
      </c>
      <c r="R10" s="375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555</v>
      </c>
      <c r="B11" s="372" t="s">
        <v>556</v>
      </c>
      <c r="C11" s="373" t="s">
        <v>557</v>
      </c>
      <c r="D11" s="374"/>
      <c r="E11" s="374"/>
      <c r="F11" s="374"/>
      <c r="G11" s="375">
        <f t="shared" si="2"/>
        <v>0</v>
      </c>
      <c r="H11" s="376"/>
      <c r="I11" s="376"/>
      <c r="J11" s="375">
        <f t="shared" si="3"/>
        <v>0</v>
      </c>
      <c r="K11" s="376"/>
      <c r="L11" s="376"/>
      <c r="M11" s="376"/>
      <c r="N11" s="375">
        <f aca="true" t="shared" si="4" ref="N11:N39">K11+L11-M11</f>
        <v>0</v>
      </c>
      <c r="O11" s="376"/>
      <c r="P11" s="376"/>
      <c r="Q11" s="375">
        <f t="shared" si="0"/>
        <v>0</v>
      </c>
      <c r="R11" s="375">
        <f t="shared" si="1"/>
        <v>0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2" t="s">
        <v>558</v>
      </c>
      <c r="B12" s="372" t="s">
        <v>559</v>
      </c>
      <c r="C12" s="373" t="s">
        <v>560</v>
      </c>
      <c r="D12" s="374">
        <f>154+20</f>
        <v>174</v>
      </c>
      <c r="E12" s="374">
        <f>1+2</f>
        <v>3</v>
      </c>
      <c r="F12" s="374"/>
      <c r="G12" s="375">
        <f t="shared" si="2"/>
        <v>177</v>
      </c>
      <c r="H12" s="376"/>
      <c r="I12" s="376"/>
      <c r="J12" s="375">
        <f t="shared" si="3"/>
        <v>177</v>
      </c>
      <c r="K12" s="376">
        <v>147</v>
      </c>
      <c r="L12" s="376">
        <f>2+19</f>
        <v>21</v>
      </c>
      <c r="M12" s="376"/>
      <c r="N12" s="375">
        <f>K12+L12-M12</f>
        <v>168</v>
      </c>
      <c r="O12" s="376"/>
      <c r="P12" s="376"/>
      <c r="Q12" s="375">
        <f t="shared" si="0"/>
        <v>168</v>
      </c>
      <c r="R12" s="375">
        <f t="shared" si="1"/>
        <v>9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2" t="s">
        <v>561</v>
      </c>
      <c r="B13" s="372" t="s">
        <v>562</v>
      </c>
      <c r="C13" s="373" t="s">
        <v>563</v>
      </c>
      <c r="D13" s="374">
        <v>29</v>
      </c>
      <c r="E13" s="374">
        <v>27</v>
      </c>
      <c r="F13" s="374">
        <v>14</v>
      </c>
      <c r="G13" s="375">
        <f t="shared" si="2"/>
        <v>42</v>
      </c>
      <c r="H13" s="376"/>
      <c r="I13" s="376"/>
      <c r="J13" s="375">
        <f t="shared" si="3"/>
        <v>42</v>
      </c>
      <c r="K13" s="376"/>
      <c r="L13" s="376">
        <v>9</v>
      </c>
      <c r="M13" s="376">
        <v>14</v>
      </c>
      <c r="N13" s="375">
        <f t="shared" si="4"/>
        <v>-5</v>
      </c>
      <c r="O13" s="376"/>
      <c r="P13" s="376"/>
      <c r="Q13" s="375">
        <f t="shared" si="0"/>
        <v>-5</v>
      </c>
      <c r="R13" s="375">
        <f t="shared" si="1"/>
        <v>47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564</v>
      </c>
      <c r="B14" s="372" t="s">
        <v>565</v>
      </c>
      <c r="C14" s="373" t="s">
        <v>566</v>
      </c>
      <c r="D14" s="374">
        <f>3+29</f>
        <v>32</v>
      </c>
      <c r="E14" s="374"/>
      <c r="F14" s="374"/>
      <c r="G14" s="375">
        <f t="shared" si="2"/>
        <v>32</v>
      </c>
      <c r="H14" s="376"/>
      <c r="I14" s="376"/>
      <c r="J14" s="375">
        <f t="shared" si="3"/>
        <v>32</v>
      </c>
      <c r="K14" s="376"/>
      <c r="L14" s="376">
        <f>3+28</f>
        <v>31</v>
      </c>
      <c r="M14" s="376"/>
      <c r="N14" s="375">
        <f t="shared" si="4"/>
        <v>31</v>
      </c>
      <c r="O14" s="376"/>
      <c r="P14" s="376"/>
      <c r="Q14" s="375">
        <f t="shared" si="0"/>
        <v>31</v>
      </c>
      <c r="R14" s="375">
        <f t="shared" si="1"/>
        <v>1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4" customFormat="1" ht="24">
      <c r="A15" s="378" t="s">
        <v>567</v>
      </c>
      <c r="B15" s="379" t="s">
        <v>568</v>
      </c>
      <c r="C15" s="380" t="s">
        <v>569</v>
      </c>
      <c r="D15" s="381"/>
      <c r="E15" s="381"/>
      <c r="F15" s="381"/>
      <c r="G15" s="375">
        <f t="shared" si="2"/>
        <v>0</v>
      </c>
      <c r="H15" s="382"/>
      <c r="I15" s="382"/>
      <c r="J15" s="375">
        <f t="shared" si="3"/>
        <v>0</v>
      </c>
      <c r="K15" s="382"/>
      <c r="L15" s="382"/>
      <c r="M15" s="382"/>
      <c r="N15" s="375">
        <f t="shared" si="4"/>
        <v>0</v>
      </c>
      <c r="O15" s="382"/>
      <c r="P15" s="382"/>
      <c r="Q15" s="375">
        <f t="shared" si="0"/>
        <v>0</v>
      </c>
      <c r="R15" s="375">
        <f t="shared" si="1"/>
        <v>0</v>
      </c>
      <c r="S15" s="383"/>
      <c r="T15" s="383"/>
      <c r="U15" s="383"/>
      <c r="V15" s="383"/>
      <c r="W15" s="383"/>
      <c r="X15" s="383"/>
      <c r="Y15" s="383"/>
      <c r="Z15" s="383"/>
      <c r="AA15" s="383"/>
      <c r="AB15" s="383"/>
    </row>
    <row r="16" spans="1:28" ht="12">
      <c r="A16" s="372" t="s">
        <v>570</v>
      </c>
      <c r="B16" s="385" t="s">
        <v>571</v>
      </c>
      <c r="C16" s="373" t="s">
        <v>572</v>
      </c>
      <c r="D16" s="374">
        <v>1</v>
      </c>
      <c r="E16" s="374"/>
      <c r="F16" s="374"/>
      <c r="G16" s="375">
        <f t="shared" si="2"/>
        <v>1</v>
      </c>
      <c r="H16" s="376"/>
      <c r="I16" s="376"/>
      <c r="J16" s="375">
        <f t="shared" si="3"/>
        <v>1</v>
      </c>
      <c r="K16" s="376"/>
      <c r="L16" s="376"/>
      <c r="M16" s="376"/>
      <c r="N16" s="375">
        <f t="shared" si="4"/>
        <v>0</v>
      </c>
      <c r="O16" s="376"/>
      <c r="P16" s="376"/>
      <c r="Q16" s="375">
        <f t="shared" si="0"/>
        <v>0</v>
      </c>
      <c r="R16" s="375">
        <f t="shared" si="1"/>
        <v>1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86" t="s">
        <v>573</v>
      </c>
      <c r="C17" s="387" t="s">
        <v>574</v>
      </c>
      <c r="D17" s="388">
        <f>SUM(D9:D16)</f>
        <v>236</v>
      </c>
      <c r="E17" s="388">
        <f>SUM(E9:E16)</f>
        <v>30</v>
      </c>
      <c r="F17" s="388">
        <f>SUM(F9:F16)</f>
        <v>14</v>
      </c>
      <c r="G17" s="375">
        <f t="shared" si="2"/>
        <v>252</v>
      </c>
      <c r="H17" s="389">
        <f>SUM(H9:H16)</f>
        <v>0</v>
      </c>
      <c r="I17" s="389">
        <f>SUM(I9:I16)</f>
        <v>0</v>
      </c>
      <c r="J17" s="375">
        <f t="shared" si="3"/>
        <v>252</v>
      </c>
      <c r="K17" s="389">
        <f>SUM(K9:K16)</f>
        <v>147</v>
      </c>
      <c r="L17" s="389">
        <f>SUM(L9:L16)</f>
        <v>61</v>
      </c>
      <c r="M17" s="389">
        <f>SUM(M9:M16)</f>
        <v>14</v>
      </c>
      <c r="N17" s="375">
        <f t="shared" si="4"/>
        <v>194</v>
      </c>
      <c r="O17" s="389">
        <f>SUM(O9:O16)</f>
        <v>0</v>
      </c>
      <c r="P17" s="389">
        <f>SUM(P9:P16)</f>
        <v>0</v>
      </c>
      <c r="Q17" s="375">
        <f t="shared" si="0"/>
        <v>194</v>
      </c>
      <c r="R17" s="375">
        <f t="shared" si="1"/>
        <v>58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0" t="s">
        <v>575</v>
      </c>
      <c r="B18" s="391" t="s">
        <v>576</v>
      </c>
      <c r="C18" s="387" t="s">
        <v>577</v>
      </c>
      <c r="D18" s="392"/>
      <c r="E18" s="392"/>
      <c r="F18" s="392"/>
      <c r="G18" s="375">
        <f t="shared" si="2"/>
        <v>0</v>
      </c>
      <c r="H18" s="393"/>
      <c r="I18" s="393"/>
      <c r="J18" s="375">
        <f t="shared" si="3"/>
        <v>0</v>
      </c>
      <c r="K18" s="393"/>
      <c r="L18" s="393"/>
      <c r="M18" s="393"/>
      <c r="N18" s="375">
        <f t="shared" si="4"/>
        <v>0</v>
      </c>
      <c r="O18" s="393"/>
      <c r="P18" s="393"/>
      <c r="Q18" s="375">
        <f t="shared" si="0"/>
        <v>0</v>
      </c>
      <c r="R18" s="375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4" t="s">
        <v>578</v>
      </c>
      <c r="B19" s="391" t="s">
        <v>579</v>
      </c>
      <c r="C19" s="387" t="s">
        <v>580</v>
      </c>
      <c r="D19" s="392"/>
      <c r="E19" s="392"/>
      <c r="F19" s="392"/>
      <c r="G19" s="375">
        <f t="shared" si="2"/>
        <v>0</v>
      </c>
      <c r="H19" s="393"/>
      <c r="I19" s="393"/>
      <c r="J19" s="375">
        <f t="shared" si="3"/>
        <v>0</v>
      </c>
      <c r="K19" s="393"/>
      <c r="L19" s="393"/>
      <c r="M19" s="393"/>
      <c r="N19" s="375">
        <f t="shared" si="4"/>
        <v>0</v>
      </c>
      <c r="O19" s="393"/>
      <c r="P19" s="393"/>
      <c r="Q19" s="375">
        <f t="shared" si="0"/>
        <v>0</v>
      </c>
      <c r="R19" s="375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395" t="s">
        <v>581</v>
      </c>
      <c r="B20" s="369" t="s">
        <v>582</v>
      </c>
      <c r="C20" s="373"/>
      <c r="D20" s="396"/>
      <c r="E20" s="396"/>
      <c r="F20" s="396"/>
      <c r="G20" s="375">
        <f t="shared" si="2"/>
        <v>0</v>
      </c>
      <c r="H20" s="397"/>
      <c r="I20" s="397"/>
      <c r="J20" s="375">
        <f t="shared" si="3"/>
        <v>0</v>
      </c>
      <c r="K20" s="397"/>
      <c r="L20" s="397"/>
      <c r="M20" s="397"/>
      <c r="N20" s="375">
        <f t="shared" si="4"/>
        <v>0</v>
      </c>
      <c r="O20" s="397"/>
      <c r="P20" s="397"/>
      <c r="Q20" s="375">
        <f t="shared" si="0"/>
        <v>0</v>
      </c>
      <c r="R20" s="375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549</v>
      </c>
      <c r="B21" s="372" t="s">
        <v>583</v>
      </c>
      <c r="C21" s="373" t="s">
        <v>584</v>
      </c>
      <c r="D21" s="374"/>
      <c r="E21" s="374"/>
      <c r="F21" s="374"/>
      <c r="G21" s="375">
        <f t="shared" si="2"/>
        <v>0</v>
      </c>
      <c r="H21" s="376"/>
      <c r="I21" s="376"/>
      <c r="J21" s="375">
        <f t="shared" si="3"/>
        <v>0</v>
      </c>
      <c r="K21" s="376"/>
      <c r="L21" s="376"/>
      <c r="M21" s="376"/>
      <c r="N21" s="375">
        <f t="shared" si="4"/>
        <v>0</v>
      </c>
      <c r="O21" s="376"/>
      <c r="P21" s="376"/>
      <c r="Q21" s="375">
        <f t="shared" si="0"/>
        <v>0</v>
      </c>
      <c r="R21" s="375">
        <f t="shared" si="1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552</v>
      </c>
      <c r="B22" s="372" t="s">
        <v>585</v>
      </c>
      <c r="C22" s="373" t="s">
        <v>586</v>
      </c>
      <c r="D22" s="374">
        <f>81+84+5</f>
        <v>170</v>
      </c>
      <c r="E22" s="374">
        <v>3</v>
      </c>
      <c r="F22" s="374"/>
      <c r="G22" s="375">
        <f t="shared" si="2"/>
        <v>173</v>
      </c>
      <c r="H22" s="376"/>
      <c r="I22" s="376"/>
      <c r="J22" s="375">
        <f t="shared" si="3"/>
        <v>173</v>
      </c>
      <c r="K22" s="376">
        <f>60</f>
        <v>60</v>
      </c>
      <c r="L22" s="376">
        <f>6+81</f>
        <v>87</v>
      </c>
      <c r="M22" s="376"/>
      <c r="N22" s="375">
        <f t="shared" si="4"/>
        <v>147</v>
      </c>
      <c r="O22" s="376"/>
      <c r="P22" s="376"/>
      <c r="Q22" s="375">
        <f t="shared" si="0"/>
        <v>147</v>
      </c>
      <c r="R22" s="375">
        <f t="shared" si="1"/>
        <v>26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79" t="s">
        <v>555</v>
      </c>
      <c r="B23" s="379" t="s">
        <v>587</v>
      </c>
      <c r="C23" s="373" t="s">
        <v>588</v>
      </c>
      <c r="D23" s="374"/>
      <c r="E23" s="374"/>
      <c r="F23" s="374"/>
      <c r="G23" s="375">
        <f t="shared" si="2"/>
        <v>0</v>
      </c>
      <c r="H23" s="376"/>
      <c r="I23" s="376"/>
      <c r="J23" s="375">
        <f t="shared" si="3"/>
        <v>0</v>
      </c>
      <c r="K23" s="376"/>
      <c r="L23" s="376"/>
      <c r="M23" s="376"/>
      <c r="N23" s="375">
        <f t="shared" si="4"/>
        <v>0</v>
      </c>
      <c r="O23" s="376"/>
      <c r="P23" s="376"/>
      <c r="Q23" s="375">
        <f t="shared" si="0"/>
        <v>0</v>
      </c>
      <c r="R23" s="375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558</v>
      </c>
      <c r="B24" s="398" t="s">
        <v>571</v>
      </c>
      <c r="C24" s="373" t="s">
        <v>589</v>
      </c>
      <c r="D24" s="374">
        <v>26</v>
      </c>
      <c r="E24" s="374"/>
      <c r="F24" s="374"/>
      <c r="G24" s="375">
        <f t="shared" si="2"/>
        <v>26</v>
      </c>
      <c r="H24" s="376"/>
      <c r="I24" s="376"/>
      <c r="J24" s="375">
        <f t="shared" si="3"/>
        <v>26</v>
      </c>
      <c r="K24" s="376"/>
      <c r="L24" s="376">
        <v>26</v>
      </c>
      <c r="M24" s="376"/>
      <c r="N24" s="375">
        <f t="shared" si="4"/>
        <v>26</v>
      </c>
      <c r="O24" s="376"/>
      <c r="P24" s="376"/>
      <c r="Q24" s="375">
        <f t="shared" si="0"/>
        <v>26</v>
      </c>
      <c r="R24" s="375">
        <f t="shared" si="1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86" t="s">
        <v>590</v>
      </c>
      <c r="C25" s="399" t="s">
        <v>591</v>
      </c>
      <c r="D25" s="400">
        <f>SUM(D21:D24)</f>
        <v>196</v>
      </c>
      <c r="E25" s="400">
        <f aca="true" t="shared" si="5" ref="E25:P25">SUM(E21:E24)</f>
        <v>3</v>
      </c>
      <c r="F25" s="400">
        <f t="shared" si="5"/>
        <v>0</v>
      </c>
      <c r="G25" s="401">
        <f t="shared" si="2"/>
        <v>199</v>
      </c>
      <c r="H25" s="402">
        <f t="shared" si="5"/>
        <v>0</v>
      </c>
      <c r="I25" s="402">
        <f t="shared" si="5"/>
        <v>0</v>
      </c>
      <c r="J25" s="401">
        <f t="shared" si="3"/>
        <v>199</v>
      </c>
      <c r="K25" s="402">
        <f t="shared" si="5"/>
        <v>60</v>
      </c>
      <c r="L25" s="402">
        <f t="shared" si="5"/>
        <v>113</v>
      </c>
      <c r="M25" s="402">
        <f t="shared" si="5"/>
        <v>0</v>
      </c>
      <c r="N25" s="401">
        <f t="shared" si="4"/>
        <v>173</v>
      </c>
      <c r="O25" s="402">
        <f t="shared" si="5"/>
        <v>0</v>
      </c>
      <c r="P25" s="402">
        <f t="shared" si="5"/>
        <v>0</v>
      </c>
      <c r="Q25" s="401">
        <f t="shared" si="0"/>
        <v>173</v>
      </c>
      <c r="R25" s="401">
        <f t="shared" si="1"/>
        <v>26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395" t="s">
        <v>592</v>
      </c>
      <c r="B26" s="403" t="s">
        <v>593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">
      <c r="A27" s="372" t="s">
        <v>549</v>
      </c>
      <c r="B27" s="409" t="s">
        <v>594</v>
      </c>
      <c r="C27" s="410" t="s">
        <v>595</v>
      </c>
      <c r="D27" s="411"/>
      <c r="E27" s="411">
        <f aca="true" t="shared" si="6" ref="E27:P27">SUM(E28:E31)</f>
        <v>2868</v>
      </c>
      <c r="F27" s="411">
        <f t="shared" si="6"/>
        <v>0</v>
      </c>
      <c r="G27" s="412">
        <f t="shared" si="2"/>
        <v>2868</v>
      </c>
      <c r="H27" s="413">
        <f t="shared" si="6"/>
        <v>0</v>
      </c>
      <c r="I27" s="413">
        <f t="shared" si="6"/>
        <v>0</v>
      </c>
      <c r="J27" s="412">
        <f t="shared" si="3"/>
        <v>2868</v>
      </c>
      <c r="K27" s="413">
        <f t="shared" si="6"/>
        <v>0</v>
      </c>
      <c r="L27" s="413">
        <f t="shared" si="6"/>
        <v>0</v>
      </c>
      <c r="M27" s="413">
        <f t="shared" si="6"/>
        <v>0</v>
      </c>
      <c r="N27" s="412">
        <f t="shared" si="4"/>
        <v>0</v>
      </c>
      <c r="O27" s="413">
        <f t="shared" si="6"/>
        <v>0</v>
      </c>
      <c r="P27" s="413">
        <f t="shared" si="6"/>
        <v>0</v>
      </c>
      <c r="Q27" s="412">
        <f>N27+O27-P27</f>
        <v>0</v>
      </c>
      <c r="R27" s="412">
        <f>J27-Q27</f>
        <v>2868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106</v>
      </c>
      <c r="C28" s="373" t="s">
        <v>596</v>
      </c>
      <c r="D28" s="374"/>
      <c r="E28" s="374">
        <f>364-323</f>
        <v>41</v>
      </c>
      <c r="F28" s="374"/>
      <c r="G28" s="375">
        <f t="shared" si="2"/>
        <v>41</v>
      </c>
      <c r="H28" s="376"/>
      <c r="I28" s="376"/>
      <c r="J28" s="375">
        <f t="shared" si="3"/>
        <v>41</v>
      </c>
      <c r="K28" s="414"/>
      <c r="L28" s="414"/>
      <c r="M28" s="414"/>
      <c r="N28" s="375">
        <f t="shared" si="4"/>
        <v>0</v>
      </c>
      <c r="O28" s="414"/>
      <c r="P28" s="414"/>
      <c r="Q28" s="375">
        <f aca="true" t="shared" si="7" ref="Q28:Q39">N28+O28-P28</f>
        <v>0</v>
      </c>
      <c r="R28" s="375">
        <f aca="true" t="shared" si="8" ref="R28:R39">J28-Q28</f>
        <v>41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108</v>
      </c>
      <c r="C29" s="373" t="s">
        <v>597</v>
      </c>
      <c r="D29" s="374"/>
      <c r="E29" s="374">
        <f>2989-162</f>
        <v>2827</v>
      </c>
      <c r="F29" s="374"/>
      <c r="G29" s="375">
        <f t="shared" si="2"/>
        <v>2827</v>
      </c>
      <c r="H29" s="414"/>
      <c r="I29" s="414"/>
      <c r="J29" s="375">
        <f t="shared" si="3"/>
        <v>2827</v>
      </c>
      <c r="K29" s="414"/>
      <c r="L29" s="414"/>
      <c r="M29" s="414"/>
      <c r="N29" s="375">
        <f t="shared" si="4"/>
        <v>0</v>
      </c>
      <c r="O29" s="414"/>
      <c r="P29" s="414"/>
      <c r="Q29" s="375">
        <f t="shared" si="7"/>
        <v>0</v>
      </c>
      <c r="R29" s="375">
        <f t="shared" si="8"/>
        <v>2827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112</v>
      </c>
      <c r="C30" s="373" t="s">
        <v>598</v>
      </c>
      <c r="D30" s="374"/>
      <c r="E30" s="374"/>
      <c r="F30" s="374"/>
      <c r="G30" s="375">
        <f t="shared" si="2"/>
        <v>0</v>
      </c>
      <c r="H30" s="376"/>
      <c r="I30" s="414"/>
      <c r="J30" s="375">
        <f t="shared" si="3"/>
        <v>0</v>
      </c>
      <c r="K30" s="414"/>
      <c r="L30" s="414"/>
      <c r="M30" s="414"/>
      <c r="N30" s="375">
        <f t="shared" si="4"/>
        <v>0</v>
      </c>
      <c r="O30" s="414"/>
      <c r="P30" s="414"/>
      <c r="Q30" s="375">
        <f t="shared" si="7"/>
        <v>0</v>
      </c>
      <c r="R30" s="375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114</v>
      </c>
      <c r="C31" s="373" t="s">
        <v>599</v>
      </c>
      <c r="D31" s="374"/>
      <c r="E31" s="374"/>
      <c r="F31" s="374"/>
      <c r="G31" s="375">
        <f t="shared" si="2"/>
        <v>0</v>
      </c>
      <c r="H31" s="414"/>
      <c r="I31" s="414"/>
      <c r="J31" s="375">
        <f t="shared" si="3"/>
        <v>0</v>
      </c>
      <c r="K31" s="414"/>
      <c r="L31" s="414"/>
      <c r="M31" s="414"/>
      <c r="N31" s="375">
        <f t="shared" si="4"/>
        <v>0</v>
      </c>
      <c r="O31" s="414"/>
      <c r="P31" s="414"/>
      <c r="Q31" s="375">
        <f t="shared" si="7"/>
        <v>0</v>
      </c>
      <c r="R31" s="375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552</v>
      </c>
      <c r="B32" s="409" t="s">
        <v>600</v>
      </c>
      <c r="C32" s="373" t="s">
        <v>601</v>
      </c>
      <c r="D32" s="385">
        <f>SUM(D33:D36)</f>
        <v>0</v>
      </c>
      <c r="E32" s="385">
        <f aca="true" t="shared" si="9" ref="E32:P32">SUM(E33:E36)</f>
        <v>0</v>
      </c>
      <c r="F32" s="385">
        <f t="shared" si="9"/>
        <v>0</v>
      </c>
      <c r="G32" s="375">
        <f t="shared" si="2"/>
        <v>0</v>
      </c>
      <c r="H32" s="415">
        <f t="shared" si="9"/>
        <v>0</v>
      </c>
      <c r="I32" s="415">
        <f t="shared" si="9"/>
        <v>0</v>
      </c>
      <c r="J32" s="375">
        <f t="shared" si="3"/>
        <v>0</v>
      </c>
      <c r="K32" s="415">
        <f t="shared" si="9"/>
        <v>0</v>
      </c>
      <c r="L32" s="415">
        <f t="shared" si="9"/>
        <v>0</v>
      </c>
      <c r="M32" s="415">
        <f t="shared" si="9"/>
        <v>0</v>
      </c>
      <c r="N32" s="375">
        <f t="shared" si="4"/>
        <v>0</v>
      </c>
      <c r="O32" s="415">
        <f t="shared" si="9"/>
        <v>0</v>
      </c>
      <c r="P32" s="415">
        <f t="shared" si="9"/>
        <v>0</v>
      </c>
      <c r="Q32" s="375">
        <f t="shared" si="7"/>
        <v>0</v>
      </c>
      <c r="R32" s="375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16" t="s">
        <v>120</v>
      </c>
      <c r="C33" s="373" t="s">
        <v>602</v>
      </c>
      <c r="D33" s="374"/>
      <c r="E33" s="374"/>
      <c r="F33" s="374"/>
      <c r="G33" s="375">
        <f t="shared" si="2"/>
        <v>0</v>
      </c>
      <c r="H33" s="414"/>
      <c r="I33" s="414"/>
      <c r="J33" s="375">
        <f t="shared" si="3"/>
        <v>0</v>
      </c>
      <c r="K33" s="414"/>
      <c r="L33" s="414"/>
      <c r="M33" s="414"/>
      <c r="N33" s="375">
        <f t="shared" si="4"/>
        <v>0</v>
      </c>
      <c r="O33" s="414"/>
      <c r="P33" s="414"/>
      <c r="Q33" s="375">
        <f t="shared" si="7"/>
        <v>0</v>
      </c>
      <c r="R33" s="375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16" t="s">
        <v>603</v>
      </c>
      <c r="C34" s="373" t="s">
        <v>604</v>
      </c>
      <c r="D34" s="374"/>
      <c r="E34" s="374"/>
      <c r="F34" s="374"/>
      <c r="G34" s="375">
        <f t="shared" si="2"/>
        <v>0</v>
      </c>
      <c r="H34" s="414"/>
      <c r="I34" s="414"/>
      <c r="J34" s="375">
        <f t="shared" si="3"/>
        <v>0</v>
      </c>
      <c r="K34" s="414"/>
      <c r="L34" s="414"/>
      <c r="M34" s="414"/>
      <c r="N34" s="375">
        <f t="shared" si="4"/>
        <v>0</v>
      </c>
      <c r="O34" s="414"/>
      <c r="P34" s="414"/>
      <c r="Q34" s="375">
        <f t="shared" si="7"/>
        <v>0</v>
      </c>
      <c r="R34" s="375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16" t="s">
        <v>605</v>
      </c>
      <c r="C35" s="373" t="s">
        <v>606</v>
      </c>
      <c r="D35" s="374"/>
      <c r="E35" s="374"/>
      <c r="F35" s="374"/>
      <c r="G35" s="375">
        <f t="shared" si="2"/>
        <v>0</v>
      </c>
      <c r="H35" s="414"/>
      <c r="I35" s="414"/>
      <c r="J35" s="375">
        <f t="shared" si="3"/>
        <v>0</v>
      </c>
      <c r="K35" s="414"/>
      <c r="L35" s="414"/>
      <c r="M35" s="414"/>
      <c r="N35" s="375">
        <f t="shared" si="4"/>
        <v>0</v>
      </c>
      <c r="O35" s="414"/>
      <c r="P35" s="414"/>
      <c r="Q35" s="375">
        <f t="shared" si="7"/>
        <v>0</v>
      </c>
      <c r="R35" s="375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16" t="s">
        <v>607</v>
      </c>
      <c r="C36" s="373" t="s">
        <v>608</v>
      </c>
      <c r="D36" s="374"/>
      <c r="E36" s="374"/>
      <c r="F36" s="374"/>
      <c r="G36" s="375">
        <f t="shared" si="2"/>
        <v>0</v>
      </c>
      <c r="H36" s="414"/>
      <c r="I36" s="414"/>
      <c r="J36" s="375">
        <f t="shared" si="3"/>
        <v>0</v>
      </c>
      <c r="K36" s="414"/>
      <c r="L36" s="414"/>
      <c r="M36" s="414"/>
      <c r="N36" s="375">
        <f t="shared" si="4"/>
        <v>0</v>
      </c>
      <c r="O36" s="414"/>
      <c r="P36" s="414"/>
      <c r="Q36" s="375">
        <f t="shared" si="7"/>
        <v>0</v>
      </c>
      <c r="R36" s="375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555</v>
      </c>
      <c r="B37" s="416" t="s">
        <v>571</v>
      </c>
      <c r="C37" s="373" t="s">
        <v>609</v>
      </c>
      <c r="D37" s="374"/>
      <c r="E37" s="374"/>
      <c r="F37" s="374"/>
      <c r="G37" s="375">
        <f t="shared" si="2"/>
        <v>0</v>
      </c>
      <c r="H37" s="414"/>
      <c r="I37" s="414"/>
      <c r="J37" s="375">
        <f t="shared" si="3"/>
        <v>0</v>
      </c>
      <c r="K37" s="414"/>
      <c r="L37" s="414"/>
      <c r="M37" s="414"/>
      <c r="N37" s="375">
        <f t="shared" si="4"/>
        <v>0</v>
      </c>
      <c r="O37" s="414"/>
      <c r="P37" s="414"/>
      <c r="Q37" s="375">
        <f t="shared" si="7"/>
        <v>0</v>
      </c>
      <c r="R37" s="375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86" t="s">
        <v>610</v>
      </c>
      <c r="C38" s="387" t="s">
        <v>611</v>
      </c>
      <c r="D38" s="388">
        <f>D27+D32+D37</f>
        <v>0</v>
      </c>
      <c r="E38" s="388">
        <f aca="true" t="shared" si="10" ref="E38:P38">E27+E32+E37</f>
        <v>2868</v>
      </c>
      <c r="F38" s="388">
        <f t="shared" si="10"/>
        <v>0</v>
      </c>
      <c r="G38" s="375">
        <f t="shared" si="2"/>
        <v>2868</v>
      </c>
      <c r="H38" s="389">
        <f t="shared" si="10"/>
        <v>0</v>
      </c>
      <c r="I38" s="389">
        <f t="shared" si="10"/>
        <v>0</v>
      </c>
      <c r="J38" s="375">
        <f t="shared" si="3"/>
        <v>2868</v>
      </c>
      <c r="K38" s="389">
        <f t="shared" si="10"/>
        <v>0</v>
      </c>
      <c r="L38" s="389">
        <f t="shared" si="10"/>
        <v>0</v>
      </c>
      <c r="M38" s="389">
        <f t="shared" si="10"/>
        <v>0</v>
      </c>
      <c r="N38" s="375">
        <f t="shared" si="4"/>
        <v>0</v>
      </c>
      <c r="O38" s="389">
        <f t="shared" si="10"/>
        <v>0</v>
      </c>
      <c r="P38" s="389">
        <f t="shared" si="10"/>
        <v>0</v>
      </c>
      <c r="Q38" s="375">
        <f t="shared" si="7"/>
        <v>0</v>
      </c>
      <c r="R38" s="375">
        <f t="shared" si="8"/>
        <v>2868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s="419" customFormat="1" ht="12">
      <c r="A39" s="390" t="s">
        <v>612</v>
      </c>
      <c r="B39" s="390" t="s">
        <v>613</v>
      </c>
      <c r="C39" s="387" t="s">
        <v>614</v>
      </c>
      <c r="D39" s="417"/>
      <c r="E39" s="417"/>
      <c r="F39" s="417"/>
      <c r="G39" s="375">
        <f t="shared" si="2"/>
        <v>0</v>
      </c>
      <c r="H39" s="417"/>
      <c r="I39" s="417"/>
      <c r="J39" s="375">
        <f t="shared" si="3"/>
        <v>0</v>
      </c>
      <c r="K39" s="417"/>
      <c r="L39" s="417"/>
      <c r="M39" s="417"/>
      <c r="N39" s="375">
        <f t="shared" si="4"/>
        <v>0</v>
      </c>
      <c r="O39" s="417"/>
      <c r="P39" s="417"/>
      <c r="Q39" s="375">
        <f t="shared" si="7"/>
        <v>0</v>
      </c>
      <c r="R39" s="375">
        <f t="shared" si="8"/>
        <v>0</v>
      </c>
      <c r="S39" s="418"/>
      <c r="T39" s="418"/>
      <c r="U39" s="418"/>
      <c r="V39" s="418"/>
      <c r="W39" s="418"/>
      <c r="X39" s="418"/>
      <c r="Y39" s="418"/>
      <c r="Z39" s="418"/>
      <c r="AA39" s="418"/>
      <c r="AB39" s="418"/>
    </row>
    <row r="40" spans="1:28" ht="12">
      <c r="A40" s="372"/>
      <c r="B40" s="390" t="s">
        <v>615</v>
      </c>
      <c r="C40" s="420" t="s">
        <v>616</v>
      </c>
      <c r="D40" s="421">
        <f>D17+D18+D19+D25+D38+D39</f>
        <v>432</v>
      </c>
      <c r="E40" s="421">
        <f>E17+E18+E19+E25+E38+E39</f>
        <v>2901</v>
      </c>
      <c r="F40" s="421">
        <f aca="true" t="shared" si="11" ref="F40:R40">F17+F18+F19+F25+F38+F39</f>
        <v>14</v>
      </c>
      <c r="G40" s="421">
        <f t="shared" si="11"/>
        <v>3319</v>
      </c>
      <c r="H40" s="421">
        <f t="shared" si="11"/>
        <v>0</v>
      </c>
      <c r="I40" s="421">
        <f t="shared" si="11"/>
        <v>0</v>
      </c>
      <c r="J40" s="421">
        <f t="shared" si="11"/>
        <v>3319</v>
      </c>
      <c r="K40" s="421">
        <f t="shared" si="11"/>
        <v>207</v>
      </c>
      <c r="L40" s="421">
        <f t="shared" si="11"/>
        <v>174</v>
      </c>
      <c r="M40" s="421">
        <f t="shared" si="11"/>
        <v>14</v>
      </c>
      <c r="N40" s="421">
        <f t="shared" si="11"/>
        <v>367</v>
      </c>
      <c r="O40" s="421">
        <f t="shared" si="11"/>
        <v>0</v>
      </c>
      <c r="P40" s="421">
        <f t="shared" si="11"/>
        <v>0</v>
      </c>
      <c r="Q40" s="421">
        <f t="shared" si="11"/>
        <v>367</v>
      </c>
      <c r="R40" s="421">
        <f t="shared" si="11"/>
        <v>2952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422"/>
      <c r="B41" s="422"/>
      <c r="C41" s="422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422"/>
      <c r="B42" s="422" t="s">
        <v>617</v>
      </c>
      <c r="C42" s="422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422"/>
      <c r="B43" s="422"/>
      <c r="C43" s="422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422"/>
      <c r="B44" s="427" t="s">
        <v>881</v>
      </c>
      <c r="C44" s="427"/>
      <c r="D44" s="428"/>
      <c r="E44" s="428"/>
      <c r="F44" s="428"/>
      <c r="G44" s="422"/>
      <c r="H44" s="429" t="s">
        <v>864</v>
      </c>
      <c r="I44" s="429"/>
      <c r="J44" s="596"/>
      <c r="K44" s="428"/>
      <c r="L44" s="428"/>
      <c r="M44" s="428"/>
      <c r="N44" s="428"/>
      <c r="O44" s="618" t="s">
        <v>867</v>
      </c>
      <c r="P44" s="619"/>
      <c r="Q44" s="619"/>
      <c r="R44" s="619"/>
    </row>
    <row r="45" spans="1:18" ht="12">
      <c r="A45" s="350"/>
      <c r="B45" s="350"/>
      <c r="C45" s="350"/>
      <c r="D45" s="430"/>
      <c r="E45" s="430"/>
      <c r="F45" s="43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:18" ht="12">
      <c r="A46" s="350"/>
      <c r="B46" s="350"/>
      <c r="C46" s="350"/>
      <c r="D46" s="430"/>
      <c r="E46" s="430"/>
      <c r="F46" s="43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</row>
    <row r="47" spans="1:18" ht="12">
      <c r="A47" s="350"/>
      <c r="B47" s="350"/>
      <c r="C47" s="350"/>
      <c r="D47" s="430"/>
      <c r="E47" s="430"/>
      <c r="F47" s="43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</row>
    <row r="48" spans="1:18" ht="12">
      <c r="A48" s="350"/>
      <c r="B48" s="350"/>
      <c r="C48" s="350"/>
      <c r="D48" s="430"/>
      <c r="E48" s="430"/>
      <c r="F48" s="43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8" ht="12">
      <c r="A49" s="350"/>
      <c r="B49" s="350"/>
      <c r="C49" s="350"/>
      <c r="D49" s="430"/>
      <c r="E49" s="430"/>
      <c r="F49" s="43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18" ht="12">
      <c r="A50" s="350"/>
      <c r="B50" s="350"/>
      <c r="C50" s="350"/>
      <c r="D50" s="430"/>
      <c r="E50" s="430"/>
      <c r="F50" s="43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</row>
    <row r="51" spans="4:6" ht="12">
      <c r="D51" s="384"/>
      <c r="E51" s="384"/>
      <c r="F51" s="384"/>
    </row>
    <row r="52" spans="4:6" ht="12">
      <c r="D52" s="384"/>
      <c r="E52" s="384"/>
      <c r="F52" s="384"/>
    </row>
    <row r="53" spans="4:6" ht="12">
      <c r="D53" s="384"/>
      <c r="E53" s="384"/>
      <c r="F53" s="384"/>
    </row>
    <row r="54" spans="4:6" ht="12">
      <c r="D54" s="384"/>
      <c r="E54" s="384"/>
      <c r="F54" s="384"/>
    </row>
    <row r="55" spans="4:6" ht="12">
      <c r="D55" s="384"/>
      <c r="E55" s="384"/>
      <c r="F55" s="384"/>
    </row>
    <row r="56" spans="4:6" ht="12">
      <c r="D56" s="384"/>
      <c r="E56" s="384"/>
      <c r="F56" s="384"/>
    </row>
    <row r="57" spans="4:6" ht="12">
      <c r="D57" s="384"/>
      <c r="E57" s="384"/>
      <c r="F57" s="384"/>
    </row>
    <row r="58" spans="4:6" ht="12">
      <c r="D58" s="384"/>
      <c r="E58" s="384"/>
      <c r="F58" s="384"/>
    </row>
    <row r="59" spans="4:6" ht="12">
      <c r="D59" s="384"/>
      <c r="E59" s="384"/>
      <c r="F59" s="384"/>
    </row>
    <row r="60" spans="4:6" ht="12">
      <c r="D60" s="384"/>
      <c r="E60" s="384"/>
      <c r="F60" s="384"/>
    </row>
    <row r="61" spans="4:6" ht="12">
      <c r="D61" s="384"/>
      <c r="E61" s="384"/>
      <c r="F61" s="384"/>
    </row>
    <row r="62" spans="4:6" ht="12">
      <c r="D62" s="384"/>
      <c r="E62" s="384"/>
      <c r="F62" s="384"/>
    </row>
    <row r="63" spans="4:6" ht="12">
      <c r="D63" s="384"/>
      <c r="E63" s="384"/>
      <c r="F63" s="384"/>
    </row>
    <row r="64" spans="4:6" ht="12">
      <c r="D64" s="384"/>
      <c r="E64" s="384"/>
      <c r="F64" s="384"/>
    </row>
    <row r="65" spans="4:6" ht="12">
      <c r="D65" s="384"/>
      <c r="E65" s="384"/>
      <c r="F65" s="384"/>
    </row>
    <row r="66" spans="4:6" ht="12">
      <c r="D66" s="384"/>
      <c r="E66" s="384"/>
      <c r="F66" s="384"/>
    </row>
    <row r="67" spans="4:6" ht="12">
      <c r="D67" s="384"/>
      <c r="E67" s="384"/>
      <c r="F67" s="384"/>
    </row>
    <row r="68" spans="5:6" ht="12">
      <c r="E68" s="384"/>
      <c r="F68" s="384"/>
    </row>
    <row r="69" spans="5:6" ht="12">
      <c r="E69" s="384"/>
      <c r="F69" s="384"/>
    </row>
    <row r="70" spans="5:6" ht="12">
      <c r="E70" s="384"/>
      <c r="F70" s="384"/>
    </row>
    <row r="71" spans="5:6" ht="12">
      <c r="E71" s="384"/>
      <c r="F71" s="384"/>
    </row>
    <row r="72" spans="5:6" ht="12">
      <c r="E72" s="384"/>
      <c r="F72" s="384"/>
    </row>
    <row r="73" spans="5:6" ht="12">
      <c r="E73" s="384"/>
      <c r="F73" s="384"/>
    </row>
    <row r="74" spans="5:6" ht="12">
      <c r="E74" s="384"/>
      <c r="F74" s="384"/>
    </row>
    <row r="75" spans="5:6" ht="12">
      <c r="E75" s="384"/>
      <c r="F75" s="384"/>
    </row>
    <row r="76" spans="5:6" ht="12">
      <c r="E76" s="384"/>
      <c r="F76" s="384"/>
    </row>
    <row r="77" spans="5:6" ht="12">
      <c r="E77" s="384"/>
      <c r="F77" s="384"/>
    </row>
    <row r="78" spans="5:6" ht="12">
      <c r="E78" s="384"/>
      <c r="F78" s="384"/>
    </row>
    <row r="79" spans="5:6" ht="12">
      <c r="E79" s="384"/>
      <c r="F79" s="384"/>
    </row>
    <row r="80" spans="5:6" ht="12">
      <c r="E80" s="384"/>
      <c r="F80" s="384"/>
    </row>
    <row r="81" spans="5:6" ht="12">
      <c r="E81" s="384"/>
      <c r="F81" s="384"/>
    </row>
    <row r="82" spans="5:6" ht="12">
      <c r="E82" s="384"/>
      <c r="F82" s="384"/>
    </row>
    <row r="83" spans="5:6" ht="12">
      <c r="E83" s="384"/>
      <c r="F83" s="384"/>
    </row>
    <row r="84" spans="5:6" ht="12">
      <c r="E84" s="384"/>
      <c r="F84" s="384"/>
    </row>
    <row r="85" spans="5:6" ht="12">
      <c r="E85" s="384"/>
      <c r="F85" s="384"/>
    </row>
    <row r="86" spans="5:6" ht="12">
      <c r="E86" s="384"/>
      <c r="F86" s="384"/>
    </row>
    <row r="87" spans="5:6" ht="12">
      <c r="E87" s="384"/>
      <c r="F87" s="384"/>
    </row>
    <row r="88" spans="5:6" ht="12">
      <c r="E88" s="384"/>
      <c r="F88" s="384"/>
    </row>
    <row r="89" spans="5:6" ht="12">
      <c r="E89" s="384"/>
      <c r="F89" s="384"/>
    </row>
    <row r="90" spans="5:6" ht="12">
      <c r="E90" s="384"/>
      <c r="F90" s="384"/>
    </row>
    <row r="91" spans="5:6" ht="12">
      <c r="E91" s="384"/>
      <c r="F91" s="384"/>
    </row>
    <row r="92" spans="5:6" ht="12">
      <c r="E92" s="384"/>
      <c r="F92" s="384"/>
    </row>
    <row r="93" spans="5:6" ht="12">
      <c r="E93" s="384"/>
      <c r="F93" s="384"/>
    </row>
    <row r="94" spans="5:6" ht="12">
      <c r="E94" s="384"/>
      <c r="F94" s="384"/>
    </row>
    <row r="95" spans="5:6" ht="12">
      <c r="E95" s="384"/>
      <c r="F95" s="384"/>
    </row>
    <row r="96" spans="5:6" ht="12">
      <c r="E96" s="384"/>
      <c r="F96" s="384"/>
    </row>
    <row r="97" spans="5:6" ht="12">
      <c r="E97" s="384"/>
      <c r="F97" s="384"/>
    </row>
    <row r="98" spans="5:6" ht="12">
      <c r="E98" s="384"/>
      <c r="F98" s="384"/>
    </row>
    <row r="99" spans="5:6" ht="12">
      <c r="E99" s="384"/>
      <c r="F99" s="384"/>
    </row>
    <row r="100" spans="5:6" ht="12">
      <c r="E100" s="384"/>
      <c r="F100" s="384"/>
    </row>
    <row r="101" spans="5:6" ht="12">
      <c r="E101" s="384"/>
      <c r="F101" s="384"/>
    </row>
    <row r="102" spans="5:6" ht="12">
      <c r="E102" s="384"/>
      <c r="F102" s="384"/>
    </row>
    <row r="103" spans="5:6" ht="12">
      <c r="E103" s="384"/>
      <c r="F103" s="384"/>
    </row>
    <row r="104" spans="5:6" ht="12">
      <c r="E104" s="384"/>
      <c r="F104" s="384"/>
    </row>
    <row r="105" spans="5:6" ht="12">
      <c r="E105" s="384"/>
      <c r="F105" s="384"/>
    </row>
    <row r="106" spans="5:6" ht="12">
      <c r="E106" s="384"/>
      <c r="F106" s="384"/>
    </row>
    <row r="107" spans="5:6" ht="12">
      <c r="E107" s="384"/>
      <c r="F107" s="384"/>
    </row>
    <row r="108" spans="5:6" ht="12">
      <c r="E108" s="384"/>
      <c r="F108" s="384"/>
    </row>
    <row r="109" spans="5:6" ht="12">
      <c r="E109" s="384"/>
      <c r="F109" s="384"/>
    </row>
    <row r="110" spans="5:6" ht="12">
      <c r="E110" s="384"/>
      <c r="F110" s="384"/>
    </row>
    <row r="111" spans="5:6" ht="12">
      <c r="E111" s="384"/>
      <c r="F111" s="384"/>
    </row>
    <row r="112" spans="5:6" ht="12">
      <c r="E112" s="384"/>
      <c r="F112" s="384"/>
    </row>
    <row r="113" spans="5:6" ht="12">
      <c r="E113" s="384"/>
      <c r="F113" s="384"/>
    </row>
    <row r="114" spans="5:6" ht="12">
      <c r="E114" s="384"/>
      <c r="F114" s="384"/>
    </row>
    <row r="115" spans="5:6" ht="12">
      <c r="E115" s="384"/>
      <c r="F115" s="384"/>
    </row>
    <row r="116" spans="5:6" ht="12">
      <c r="E116" s="384"/>
      <c r="F116" s="384"/>
    </row>
    <row r="117" spans="5:6" ht="12">
      <c r="E117" s="384"/>
      <c r="F117" s="384"/>
    </row>
    <row r="118" spans="5:6" ht="12">
      <c r="E118" s="384"/>
      <c r="F118" s="384"/>
    </row>
    <row r="119" spans="5:6" ht="12">
      <c r="E119" s="384"/>
      <c r="F119" s="384"/>
    </row>
    <row r="120" spans="5:6" ht="12">
      <c r="E120" s="384"/>
      <c r="F120" s="384"/>
    </row>
    <row r="121" spans="5:6" ht="12">
      <c r="E121" s="384"/>
      <c r="F121" s="384"/>
    </row>
    <row r="122" spans="5:6" ht="12">
      <c r="E122" s="384"/>
      <c r="F122" s="384"/>
    </row>
    <row r="123" spans="5:6" ht="12">
      <c r="E123" s="384"/>
      <c r="F123" s="384"/>
    </row>
    <row r="124" spans="5:6" ht="12">
      <c r="E124" s="384"/>
      <c r="F124" s="384"/>
    </row>
    <row r="125" spans="5:6" ht="12">
      <c r="E125" s="384"/>
      <c r="F125" s="384"/>
    </row>
    <row r="126" spans="5:6" ht="12">
      <c r="E126" s="384"/>
      <c r="F126" s="384"/>
    </row>
    <row r="127" spans="5:6" ht="12">
      <c r="E127" s="384"/>
      <c r="F127" s="384"/>
    </row>
    <row r="128" spans="5:6" ht="12">
      <c r="E128" s="384"/>
      <c r="F128" s="384"/>
    </row>
    <row r="129" spans="5:6" ht="12">
      <c r="E129" s="384"/>
      <c r="F129" s="384"/>
    </row>
    <row r="130" spans="5:6" ht="12">
      <c r="E130" s="384"/>
      <c r="F130" s="384"/>
    </row>
    <row r="131" spans="5:6" ht="12">
      <c r="E131" s="384"/>
      <c r="F131" s="384"/>
    </row>
    <row r="132" spans="5:6" ht="12">
      <c r="E132" s="384"/>
      <c r="F132" s="384"/>
    </row>
    <row r="133" spans="5:6" ht="12">
      <c r="E133" s="384"/>
      <c r="F133" s="384"/>
    </row>
    <row r="134" spans="5:6" ht="12">
      <c r="E134" s="384"/>
      <c r="F134" s="384"/>
    </row>
    <row r="135" spans="5:6" ht="12">
      <c r="E135" s="384"/>
      <c r="F135" s="384"/>
    </row>
    <row r="136" spans="5:6" ht="12">
      <c r="E136" s="384"/>
      <c r="F136" s="384"/>
    </row>
    <row r="137" spans="5:6" ht="12">
      <c r="E137" s="384"/>
      <c r="F137" s="384"/>
    </row>
    <row r="138" spans="5:6" ht="12">
      <c r="E138" s="384"/>
      <c r="F138" s="384"/>
    </row>
    <row r="139" spans="5:6" ht="12">
      <c r="E139" s="384"/>
      <c r="F139" s="384"/>
    </row>
    <row r="140" spans="5:6" ht="12">
      <c r="E140" s="384"/>
      <c r="F140" s="384"/>
    </row>
    <row r="141" spans="5:6" ht="12">
      <c r="E141" s="384"/>
      <c r="F141" s="384"/>
    </row>
    <row r="142" spans="5:6" ht="12">
      <c r="E142" s="384"/>
      <c r="F142" s="384"/>
    </row>
    <row r="143" spans="5:6" ht="12">
      <c r="E143" s="384"/>
      <c r="F143" s="384"/>
    </row>
    <row r="144" spans="5:6" ht="12">
      <c r="E144" s="384"/>
      <c r="F144" s="384"/>
    </row>
    <row r="145" spans="5:6" ht="12">
      <c r="E145" s="384"/>
      <c r="F145" s="384"/>
    </row>
    <row r="146" spans="5:6" ht="12">
      <c r="E146" s="384"/>
      <c r="F146" s="384"/>
    </row>
    <row r="147" spans="5:6" ht="12">
      <c r="E147" s="384"/>
      <c r="F147" s="384"/>
    </row>
    <row r="148" spans="5:6" ht="12">
      <c r="E148" s="384"/>
      <c r="F148" s="384"/>
    </row>
    <row r="149" spans="5:6" ht="12">
      <c r="E149" s="384"/>
      <c r="F149" s="384"/>
    </row>
    <row r="150" spans="5:6" ht="12">
      <c r="E150" s="384"/>
      <c r="F150" s="384"/>
    </row>
    <row r="151" spans="5:6" ht="12">
      <c r="E151" s="384"/>
      <c r="F151" s="384"/>
    </row>
    <row r="152" spans="5:6" ht="12">
      <c r="E152" s="384"/>
      <c r="F152" s="384"/>
    </row>
    <row r="153" spans="5:6" ht="12">
      <c r="E153" s="384"/>
      <c r="F153" s="384"/>
    </row>
    <row r="154" spans="5:6" ht="12">
      <c r="E154" s="384"/>
      <c r="F154" s="384"/>
    </row>
    <row r="155" spans="5:6" ht="12">
      <c r="E155" s="384"/>
      <c r="F155" s="384"/>
    </row>
    <row r="156" spans="5:6" ht="12">
      <c r="E156" s="384"/>
      <c r="F156" s="384"/>
    </row>
    <row r="157" spans="5:6" ht="12">
      <c r="E157" s="384"/>
      <c r="F157" s="384"/>
    </row>
    <row r="158" spans="5:6" ht="12">
      <c r="E158" s="384"/>
      <c r="F158" s="384"/>
    </row>
    <row r="159" spans="5:6" ht="12">
      <c r="E159" s="384"/>
      <c r="F159" s="384"/>
    </row>
    <row r="160" spans="5:6" ht="12">
      <c r="E160" s="384"/>
      <c r="F160" s="384"/>
    </row>
    <row r="161" spans="5:6" ht="12">
      <c r="E161" s="384"/>
      <c r="F161" s="384"/>
    </row>
    <row r="162" spans="5:6" ht="12">
      <c r="E162" s="384"/>
      <c r="F162" s="384"/>
    </row>
    <row r="163" spans="5:6" ht="12">
      <c r="E163" s="384"/>
      <c r="F163" s="384"/>
    </row>
    <row r="164" spans="5:6" ht="12">
      <c r="E164" s="384"/>
      <c r="F164" s="384"/>
    </row>
    <row r="165" spans="5:6" ht="12">
      <c r="E165" s="384"/>
      <c r="F165" s="384"/>
    </row>
    <row r="166" spans="5:6" ht="12">
      <c r="E166" s="384"/>
      <c r="F166" s="384"/>
    </row>
    <row r="167" spans="5:6" ht="12">
      <c r="E167" s="384"/>
      <c r="F167" s="384"/>
    </row>
    <row r="168" spans="5:6" ht="12">
      <c r="E168" s="384"/>
      <c r="F168" s="384"/>
    </row>
    <row r="169" spans="5:6" ht="12">
      <c r="E169" s="384"/>
      <c r="F169" s="384"/>
    </row>
    <row r="170" spans="5:6" ht="12">
      <c r="E170" s="384"/>
      <c r="F170" s="384"/>
    </row>
    <row r="171" spans="5:6" ht="12">
      <c r="E171" s="384"/>
      <c r="F171" s="384"/>
    </row>
    <row r="172" spans="5:6" ht="12">
      <c r="E172" s="384"/>
      <c r="F172" s="384"/>
    </row>
    <row r="173" spans="5:6" ht="12">
      <c r="E173" s="384"/>
      <c r="F173" s="384"/>
    </row>
    <row r="174" spans="5:6" ht="12">
      <c r="E174" s="384"/>
      <c r="F174" s="384"/>
    </row>
    <row r="175" spans="5:6" ht="12">
      <c r="E175" s="384"/>
      <c r="F175" s="384"/>
    </row>
    <row r="176" spans="5:6" ht="12">
      <c r="E176" s="384"/>
      <c r="F176" s="384"/>
    </row>
    <row r="177" spans="5:6" ht="12">
      <c r="E177" s="384"/>
      <c r="F177" s="384"/>
    </row>
    <row r="178" spans="5:6" ht="12">
      <c r="E178" s="384"/>
      <c r="F178" s="384"/>
    </row>
    <row r="179" spans="5:6" ht="12">
      <c r="E179" s="384"/>
      <c r="F179" s="384"/>
    </row>
    <row r="180" spans="5:6" ht="12">
      <c r="E180" s="384"/>
      <c r="F180" s="384"/>
    </row>
    <row r="181" spans="5:6" ht="12">
      <c r="E181" s="384"/>
      <c r="F181" s="384"/>
    </row>
    <row r="182" spans="5:6" ht="12">
      <c r="E182" s="384"/>
      <c r="F182" s="384"/>
    </row>
    <row r="183" spans="5:6" ht="12">
      <c r="E183" s="384"/>
      <c r="F183" s="384"/>
    </row>
    <row r="184" spans="5:6" ht="12">
      <c r="E184" s="384"/>
      <c r="F184" s="384"/>
    </row>
    <row r="185" spans="5:6" ht="12">
      <c r="E185" s="384"/>
      <c r="F185" s="384"/>
    </row>
    <row r="186" spans="5:6" ht="12">
      <c r="E186" s="384"/>
      <c r="F186" s="384"/>
    </row>
    <row r="187" spans="5:6" ht="12">
      <c r="E187" s="384"/>
      <c r="F187" s="384"/>
    </row>
    <row r="188" spans="5:6" ht="12">
      <c r="E188" s="384"/>
      <c r="F188" s="384"/>
    </row>
    <row r="189" spans="5:6" ht="12">
      <c r="E189" s="384"/>
      <c r="F189" s="384"/>
    </row>
    <row r="190" spans="5:6" ht="12">
      <c r="E190" s="384"/>
      <c r="F190" s="384"/>
    </row>
    <row r="191" spans="5:6" ht="12">
      <c r="E191" s="384"/>
      <c r="F191" s="384"/>
    </row>
    <row r="192" spans="5:6" ht="12">
      <c r="E192" s="384"/>
      <c r="F192" s="384"/>
    </row>
    <row r="193" spans="5:6" ht="12">
      <c r="E193" s="384"/>
      <c r="F193" s="384"/>
    </row>
    <row r="194" spans="5:6" ht="12">
      <c r="E194" s="384"/>
      <c r="F194" s="384"/>
    </row>
    <row r="195" spans="5:6" ht="12">
      <c r="E195" s="384"/>
      <c r="F195" s="384"/>
    </row>
    <row r="196" spans="5:6" ht="12">
      <c r="E196" s="384"/>
      <c r="F196" s="384"/>
    </row>
    <row r="197" spans="5:6" ht="12">
      <c r="E197" s="384"/>
      <c r="F197" s="384"/>
    </row>
    <row r="198" spans="5:6" ht="12">
      <c r="E198" s="384"/>
      <c r="F198" s="384"/>
    </row>
    <row r="199" spans="5:6" ht="12">
      <c r="E199" s="384"/>
      <c r="F199" s="384"/>
    </row>
    <row r="200" spans="5:6" ht="12">
      <c r="E200" s="384"/>
      <c r="F200" s="384"/>
    </row>
    <row r="201" spans="5:6" ht="12">
      <c r="E201" s="384"/>
      <c r="F201" s="384"/>
    </row>
    <row r="202" spans="5:6" ht="12">
      <c r="E202" s="384"/>
      <c r="F202" s="384"/>
    </row>
    <row r="203" spans="5:6" ht="12">
      <c r="E203" s="384"/>
      <c r="F203" s="384"/>
    </row>
    <row r="204" spans="5:6" ht="12">
      <c r="E204" s="384"/>
      <c r="F204" s="384"/>
    </row>
    <row r="205" spans="5:6" ht="12">
      <c r="E205" s="384"/>
      <c r="F205" s="384"/>
    </row>
    <row r="206" spans="5:6" ht="12">
      <c r="E206" s="384"/>
      <c r="F206" s="384"/>
    </row>
    <row r="207" spans="5:6" ht="12">
      <c r="E207" s="384"/>
      <c r="F207" s="384"/>
    </row>
    <row r="208" spans="5:6" ht="12">
      <c r="E208" s="384"/>
      <c r="F208" s="384"/>
    </row>
    <row r="209" spans="5:6" ht="12">
      <c r="E209" s="384"/>
      <c r="F209" s="384"/>
    </row>
    <row r="210" spans="5:6" ht="12">
      <c r="E210" s="384"/>
      <c r="F210" s="384"/>
    </row>
    <row r="211" spans="5:6" ht="12">
      <c r="E211" s="384"/>
      <c r="F211" s="384"/>
    </row>
    <row r="212" spans="5:6" ht="12">
      <c r="E212" s="384"/>
      <c r="F212" s="384"/>
    </row>
    <row r="213" spans="5:6" ht="12">
      <c r="E213" s="384"/>
      <c r="F213" s="384"/>
    </row>
    <row r="214" spans="5:6" ht="12">
      <c r="E214" s="384"/>
      <c r="F214" s="384"/>
    </row>
    <row r="215" spans="5:6" ht="12">
      <c r="E215" s="384"/>
      <c r="F215" s="384"/>
    </row>
    <row r="216" spans="5:6" ht="12">
      <c r="E216" s="384"/>
      <c r="F216" s="384"/>
    </row>
    <row r="217" spans="5:6" ht="12">
      <c r="E217" s="384"/>
      <c r="F217" s="384"/>
    </row>
    <row r="218" spans="5:6" ht="12">
      <c r="E218" s="384"/>
      <c r="F218" s="384"/>
    </row>
    <row r="219" spans="5:6" ht="12">
      <c r="E219" s="384"/>
      <c r="F219" s="384"/>
    </row>
    <row r="220" spans="5:6" ht="12">
      <c r="E220" s="384"/>
      <c r="F220" s="384"/>
    </row>
    <row r="221" spans="5:6" ht="12">
      <c r="E221" s="384"/>
      <c r="F221" s="384"/>
    </row>
    <row r="222" spans="5:6" ht="12">
      <c r="E222" s="384"/>
      <c r="F222" s="384"/>
    </row>
    <row r="223" spans="5:6" ht="12">
      <c r="E223" s="384"/>
      <c r="F223" s="384"/>
    </row>
    <row r="224" spans="5:6" ht="12">
      <c r="E224" s="384"/>
      <c r="F224" s="384"/>
    </row>
    <row r="225" spans="5:6" ht="12">
      <c r="E225" s="384"/>
      <c r="F225" s="384"/>
    </row>
    <row r="226" spans="5:6" ht="12">
      <c r="E226" s="384"/>
      <c r="F226" s="384"/>
    </row>
    <row r="227" spans="5:6" ht="12">
      <c r="E227" s="384"/>
      <c r="F227" s="384"/>
    </row>
    <row r="228" spans="5:6" ht="12">
      <c r="E228" s="384"/>
      <c r="F228" s="384"/>
    </row>
    <row r="229" spans="5:6" ht="12">
      <c r="E229" s="384"/>
      <c r="F229" s="384"/>
    </row>
    <row r="230" spans="5:6" ht="12">
      <c r="E230" s="384"/>
      <c r="F230" s="384"/>
    </row>
    <row r="231" spans="5:6" ht="12">
      <c r="E231" s="384"/>
      <c r="F231" s="384"/>
    </row>
    <row r="232" spans="5:6" ht="12">
      <c r="E232" s="384"/>
      <c r="F232" s="384"/>
    </row>
  </sheetData>
  <sheetProtection/>
  <mergeCells count="11">
    <mergeCell ref="C5:C6"/>
    <mergeCell ref="J5:J6"/>
    <mergeCell ref="Q5:Q6"/>
    <mergeCell ref="R5:R6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1968503937007874" right="0.11811023622047245" top="0.15748031496062992" bottom="0.1968503937007874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86" sqref="C86"/>
    </sheetView>
  </sheetViews>
  <sheetFormatPr defaultColWidth="10.75390625" defaultRowHeight="12.75"/>
  <cols>
    <col min="1" max="1" width="39.125" style="352" customWidth="1"/>
    <col min="2" max="2" width="10.375" style="502" customWidth="1"/>
    <col min="3" max="3" width="22.75390625" style="352" customWidth="1"/>
    <col min="4" max="4" width="21.25390625" style="352" customWidth="1"/>
    <col min="5" max="5" width="13.125" style="352" customWidth="1"/>
    <col min="6" max="6" width="14.875" style="352" customWidth="1"/>
    <col min="7" max="26" width="10.75390625" style="352" hidden="1" customWidth="1"/>
    <col min="27" max="16384" width="10.75390625" style="352" customWidth="1"/>
  </cols>
  <sheetData>
    <row r="1" spans="1:6" ht="24" customHeight="1">
      <c r="A1" s="633" t="s">
        <v>618</v>
      </c>
      <c r="B1" s="633"/>
      <c r="C1" s="633"/>
      <c r="D1" s="633"/>
      <c r="E1" s="633"/>
      <c r="F1" s="431"/>
    </row>
    <row r="2" spans="1:6" ht="12">
      <c r="A2" s="432"/>
      <c r="B2" s="433"/>
      <c r="C2" s="434"/>
      <c r="D2" s="377"/>
      <c r="E2" s="435"/>
      <c r="F2" s="436"/>
    </row>
    <row r="3" spans="1:15" ht="13.5" customHeight="1">
      <c r="A3" s="437" t="s">
        <v>382</v>
      </c>
      <c r="B3" s="634" t="str">
        <f>+'справка №1-БАЛАНС'!E3</f>
        <v>Елана Финансов Холдинг АД</v>
      </c>
      <c r="C3" s="635"/>
      <c r="D3" s="356" t="s">
        <v>2</v>
      </c>
      <c r="E3" s="222">
        <v>175371928</v>
      </c>
      <c r="F3" s="438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5">
      <c r="A4" s="440" t="s">
        <v>5</v>
      </c>
      <c r="B4" s="636" t="str">
        <f>+'справка №1-БАЛАНС'!E5</f>
        <v>към 30.06.2016 г.</v>
      </c>
      <c r="C4" s="637"/>
      <c r="D4" s="359" t="s">
        <v>4</v>
      </c>
      <c r="E4" s="377" t="str">
        <f>'[3]справка №1-БАЛАНС'!H4</f>
        <v> </v>
      </c>
      <c r="F4" s="441"/>
      <c r="G4" s="442"/>
      <c r="H4" s="442"/>
      <c r="I4" s="442"/>
      <c r="J4" s="442"/>
      <c r="K4" s="442"/>
      <c r="L4" s="442"/>
      <c r="M4" s="442"/>
      <c r="N4" s="442"/>
      <c r="O4" s="442"/>
    </row>
    <row r="5" spans="1:5" ht="12.75" customHeight="1">
      <c r="A5" s="443" t="s">
        <v>619</v>
      </c>
      <c r="B5" s="444"/>
      <c r="C5" s="445"/>
      <c r="D5" s="377"/>
      <c r="E5" s="446" t="s">
        <v>620</v>
      </c>
    </row>
    <row r="6" spans="1:14" s="364" customFormat="1" ht="12">
      <c r="A6" s="447" t="s">
        <v>459</v>
      </c>
      <c r="B6" s="448" t="s">
        <v>8</v>
      </c>
      <c r="C6" s="449" t="s">
        <v>621</v>
      </c>
      <c r="D6" s="450" t="s">
        <v>622</v>
      </c>
      <c r="E6" s="450"/>
      <c r="F6" s="451"/>
      <c r="G6" s="452"/>
      <c r="H6" s="452"/>
      <c r="I6" s="452"/>
      <c r="J6" s="452"/>
      <c r="K6" s="452"/>
      <c r="L6" s="452"/>
      <c r="M6" s="452"/>
      <c r="N6" s="452"/>
    </row>
    <row r="7" spans="1:15" s="364" customFormat="1" ht="12">
      <c r="A7" s="447"/>
      <c r="B7" s="453"/>
      <c r="C7" s="449"/>
      <c r="D7" s="454" t="s">
        <v>623</v>
      </c>
      <c r="E7" s="455" t="s">
        <v>624</v>
      </c>
      <c r="F7" s="451"/>
      <c r="G7" s="452"/>
      <c r="H7" s="452"/>
      <c r="I7" s="452"/>
      <c r="J7" s="452"/>
      <c r="K7" s="452"/>
      <c r="L7" s="452"/>
      <c r="M7" s="452"/>
      <c r="N7" s="452"/>
      <c r="O7" s="452"/>
    </row>
    <row r="8" spans="1:15" s="364" customFormat="1" ht="12">
      <c r="A8" s="456" t="s">
        <v>14</v>
      </c>
      <c r="B8" s="453" t="s">
        <v>15</v>
      </c>
      <c r="C8" s="456">
        <v>1</v>
      </c>
      <c r="D8" s="456">
        <v>2</v>
      </c>
      <c r="E8" s="456">
        <v>3</v>
      </c>
      <c r="F8" s="451"/>
      <c r="G8" s="452"/>
      <c r="H8" s="452"/>
      <c r="I8" s="452"/>
      <c r="J8" s="452"/>
      <c r="K8" s="452"/>
      <c r="L8" s="452"/>
      <c r="M8" s="452"/>
      <c r="N8" s="452"/>
      <c r="O8" s="452"/>
    </row>
    <row r="9" spans="1:6" ht="12">
      <c r="A9" s="454" t="s">
        <v>625</v>
      </c>
      <c r="B9" s="457" t="s">
        <v>626</v>
      </c>
      <c r="C9" s="458"/>
      <c r="D9" s="458"/>
      <c r="E9" s="459">
        <f>C9-D9</f>
        <v>0</v>
      </c>
      <c r="F9" s="460"/>
    </row>
    <row r="10" spans="1:6" ht="12">
      <c r="A10" s="454" t="s">
        <v>627</v>
      </c>
      <c r="B10" s="461"/>
      <c r="C10" s="462"/>
      <c r="D10" s="462"/>
      <c r="E10" s="459"/>
      <c r="F10" s="460"/>
    </row>
    <row r="11" spans="1:15" ht="12">
      <c r="A11" s="463" t="s">
        <v>628</v>
      </c>
      <c r="B11" s="464" t="s">
        <v>629</v>
      </c>
      <c r="C11" s="465">
        <f>SUM(C12:C14)</f>
        <v>4594</v>
      </c>
      <c r="D11" s="465">
        <f>SUM(D12:D14)</f>
        <v>4594</v>
      </c>
      <c r="E11" s="459">
        <f>SUM(E12:E14)</f>
        <v>0</v>
      </c>
      <c r="F11" s="460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6" ht="12">
      <c r="A12" s="463" t="s">
        <v>630</v>
      </c>
      <c r="B12" s="464" t="s">
        <v>631</v>
      </c>
      <c r="C12" s="458">
        <v>4594</v>
      </c>
      <c r="D12" s="458">
        <v>4594</v>
      </c>
      <c r="E12" s="459">
        <f aca="true" t="shared" si="0" ref="E12:E42">C12-D12</f>
        <v>0</v>
      </c>
      <c r="F12" s="460"/>
    </row>
    <row r="13" spans="1:6" ht="12">
      <c r="A13" s="463" t="s">
        <v>632</v>
      </c>
      <c r="B13" s="464" t="s">
        <v>633</v>
      </c>
      <c r="C13" s="458"/>
      <c r="D13" s="458"/>
      <c r="E13" s="459">
        <f t="shared" si="0"/>
        <v>0</v>
      </c>
      <c r="F13" s="460"/>
    </row>
    <row r="14" spans="1:6" ht="12">
      <c r="A14" s="463" t="s">
        <v>634</v>
      </c>
      <c r="B14" s="464" t="s">
        <v>635</v>
      </c>
      <c r="C14" s="458"/>
      <c r="D14" s="458"/>
      <c r="E14" s="459">
        <f t="shared" si="0"/>
        <v>0</v>
      </c>
      <c r="F14" s="460"/>
    </row>
    <row r="15" spans="1:6" ht="12">
      <c r="A15" s="463" t="s">
        <v>636</v>
      </c>
      <c r="B15" s="464" t="s">
        <v>637</v>
      </c>
      <c r="C15" s="458"/>
      <c r="D15" s="458"/>
      <c r="E15" s="459">
        <f t="shared" si="0"/>
        <v>0</v>
      </c>
      <c r="F15" s="460"/>
    </row>
    <row r="16" spans="1:15" ht="12">
      <c r="A16" s="463" t="s">
        <v>638</v>
      </c>
      <c r="B16" s="464" t="s">
        <v>639</v>
      </c>
      <c r="C16" s="465">
        <f>+C17+C18</f>
        <v>0</v>
      </c>
      <c r="D16" s="465">
        <f>+D17+D18</f>
        <v>0</v>
      </c>
      <c r="E16" s="459">
        <f t="shared" si="0"/>
        <v>0</v>
      </c>
      <c r="F16" s="460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6" ht="12">
      <c r="A17" s="463" t="s">
        <v>640</v>
      </c>
      <c r="B17" s="464" t="s">
        <v>641</v>
      </c>
      <c r="C17" s="458"/>
      <c r="D17" s="458"/>
      <c r="E17" s="459">
        <f t="shared" si="0"/>
        <v>0</v>
      </c>
      <c r="F17" s="460"/>
    </row>
    <row r="18" spans="1:6" ht="12">
      <c r="A18" s="463" t="s">
        <v>634</v>
      </c>
      <c r="B18" s="464" t="s">
        <v>642</v>
      </c>
      <c r="C18" s="458"/>
      <c r="D18" s="458"/>
      <c r="E18" s="459">
        <f t="shared" si="0"/>
        <v>0</v>
      </c>
      <c r="F18" s="460"/>
    </row>
    <row r="19" spans="1:15" ht="12">
      <c r="A19" s="466" t="s">
        <v>643</v>
      </c>
      <c r="B19" s="457" t="s">
        <v>644</v>
      </c>
      <c r="C19" s="462">
        <f>C11+C15+C16</f>
        <v>4594</v>
      </c>
      <c r="D19" s="462">
        <f>D11+D15+D16</f>
        <v>4594</v>
      </c>
      <c r="E19" s="467">
        <f>E11+E15+E16</f>
        <v>0</v>
      </c>
      <c r="F19" s="460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6" ht="12">
      <c r="A20" s="454" t="s">
        <v>645</v>
      </c>
      <c r="B20" s="461"/>
      <c r="C20" s="465"/>
      <c r="D20" s="462"/>
      <c r="E20" s="459">
        <f t="shared" si="0"/>
        <v>0</v>
      </c>
      <c r="F20" s="460"/>
    </row>
    <row r="21" spans="1:6" ht="12">
      <c r="A21" s="463" t="s">
        <v>646</v>
      </c>
      <c r="B21" s="457" t="s">
        <v>647</v>
      </c>
      <c r="C21" s="458">
        <v>12</v>
      </c>
      <c r="D21" s="458">
        <v>12</v>
      </c>
      <c r="E21" s="459">
        <f t="shared" si="0"/>
        <v>0</v>
      </c>
      <c r="F21" s="460"/>
    </row>
    <row r="22" spans="1:6" ht="12">
      <c r="A22" s="463"/>
      <c r="B22" s="461"/>
      <c r="C22" s="465"/>
      <c r="D22" s="462"/>
      <c r="E22" s="459"/>
      <c r="F22" s="460"/>
    </row>
    <row r="23" spans="1:6" ht="12">
      <c r="A23" s="454" t="s">
        <v>648</v>
      </c>
      <c r="B23" s="468"/>
      <c r="C23" s="465"/>
      <c r="D23" s="462"/>
      <c r="E23" s="459"/>
      <c r="F23" s="460"/>
    </row>
    <row r="24" spans="1:15" ht="12">
      <c r="A24" s="463" t="s">
        <v>649</v>
      </c>
      <c r="B24" s="464" t="s">
        <v>650</v>
      </c>
      <c r="C24" s="465">
        <v>1418</v>
      </c>
      <c r="D24" s="465">
        <v>1418</v>
      </c>
      <c r="E24" s="459">
        <f>SUM(E25:E27)</f>
        <v>0</v>
      </c>
      <c r="F24" s="460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6" ht="12">
      <c r="A25" s="463" t="s">
        <v>651</v>
      </c>
      <c r="B25" s="464" t="s">
        <v>652</v>
      </c>
      <c r="C25" s="602">
        <v>1418</v>
      </c>
      <c r="D25" s="602">
        <v>1418</v>
      </c>
      <c r="E25" s="459">
        <f t="shared" si="0"/>
        <v>0</v>
      </c>
      <c r="F25" s="460"/>
    </row>
    <row r="26" spans="1:6" ht="12">
      <c r="A26" s="463" t="s">
        <v>653</v>
      </c>
      <c r="B26" s="464" t="s">
        <v>654</v>
      </c>
      <c r="C26" s="458"/>
      <c r="D26" s="458"/>
      <c r="E26" s="459">
        <f t="shared" si="0"/>
        <v>0</v>
      </c>
      <c r="F26" s="460"/>
    </row>
    <row r="27" spans="1:6" ht="12">
      <c r="A27" s="463" t="s">
        <v>655</v>
      </c>
      <c r="B27" s="464" t="s">
        <v>656</v>
      </c>
      <c r="C27" s="603"/>
      <c r="D27" s="458"/>
      <c r="E27" s="459">
        <f t="shared" si="0"/>
        <v>0</v>
      </c>
      <c r="F27" s="460"/>
    </row>
    <row r="28" spans="1:6" ht="12">
      <c r="A28" s="463" t="s">
        <v>657</v>
      </c>
      <c r="B28" s="464" t="s">
        <v>658</v>
      </c>
      <c r="C28" s="458">
        <v>230</v>
      </c>
      <c r="D28" s="458">
        <v>230</v>
      </c>
      <c r="E28" s="459">
        <f t="shared" si="0"/>
        <v>0</v>
      </c>
      <c r="F28" s="460"/>
    </row>
    <row r="29" spans="1:6" ht="12">
      <c r="A29" s="463" t="s">
        <v>659</v>
      </c>
      <c r="B29" s="464" t="s">
        <v>660</v>
      </c>
      <c r="C29" s="458"/>
      <c r="D29" s="458"/>
      <c r="E29" s="459">
        <f t="shared" si="0"/>
        <v>0</v>
      </c>
      <c r="F29" s="460"/>
    </row>
    <row r="30" spans="1:6" ht="12">
      <c r="A30" s="463" t="s">
        <v>661</v>
      </c>
      <c r="B30" s="464" t="s">
        <v>662</v>
      </c>
      <c r="C30" s="458"/>
      <c r="D30" s="458"/>
      <c r="E30" s="459">
        <f t="shared" si="0"/>
        <v>0</v>
      </c>
      <c r="F30" s="460"/>
    </row>
    <row r="31" spans="1:6" ht="12">
      <c r="A31" s="463" t="s">
        <v>663</v>
      </c>
      <c r="B31" s="464" t="s">
        <v>664</v>
      </c>
      <c r="C31" s="458"/>
      <c r="D31" s="458"/>
      <c r="E31" s="459">
        <f t="shared" si="0"/>
        <v>0</v>
      </c>
      <c r="F31" s="460"/>
    </row>
    <row r="32" spans="1:6" ht="12">
      <c r="A32" s="463" t="s">
        <v>665</v>
      </c>
      <c r="B32" s="464" t="s">
        <v>666</v>
      </c>
      <c r="C32" s="458"/>
      <c r="D32" s="458"/>
      <c r="E32" s="459">
        <f t="shared" si="0"/>
        <v>0</v>
      </c>
      <c r="F32" s="460"/>
    </row>
    <row r="33" spans="1:15" ht="12">
      <c r="A33" s="463" t="s">
        <v>667</v>
      </c>
      <c r="B33" s="464" t="s">
        <v>668</v>
      </c>
      <c r="C33" s="469">
        <f>SUM(C34:C37)</f>
        <v>0</v>
      </c>
      <c r="D33" s="469">
        <f>SUM(D34:D37)</f>
        <v>0</v>
      </c>
      <c r="E33" s="470">
        <f>SUM(E34:E37)</f>
        <v>0</v>
      </c>
      <c r="F33" s="460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6" ht="12">
      <c r="A34" s="463" t="s">
        <v>669</v>
      </c>
      <c r="B34" s="464" t="s">
        <v>670</v>
      </c>
      <c r="C34" s="458"/>
      <c r="D34" s="458"/>
      <c r="E34" s="459">
        <f t="shared" si="0"/>
        <v>0</v>
      </c>
      <c r="F34" s="460"/>
    </row>
    <row r="35" spans="1:6" ht="12">
      <c r="A35" s="463" t="s">
        <v>671</v>
      </c>
      <c r="B35" s="464" t="s">
        <v>672</v>
      </c>
      <c r="C35" s="458"/>
      <c r="D35" s="458"/>
      <c r="E35" s="459">
        <f t="shared" si="0"/>
        <v>0</v>
      </c>
      <c r="F35" s="460"/>
    </row>
    <row r="36" spans="1:6" ht="12">
      <c r="A36" s="463" t="s">
        <v>673</v>
      </c>
      <c r="B36" s="464" t="s">
        <v>674</v>
      </c>
      <c r="C36" s="458"/>
      <c r="D36" s="458"/>
      <c r="E36" s="459">
        <f t="shared" si="0"/>
        <v>0</v>
      </c>
      <c r="F36" s="460"/>
    </row>
    <row r="37" spans="1:6" ht="12">
      <c r="A37" s="463" t="s">
        <v>675</v>
      </c>
      <c r="B37" s="464" t="s">
        <v>676</v>
      </c>
      <c r="C37" s="458"/>
      <c r="D37" s="458"/>
      <c r="E37" s="459">
        <f t="shared" si="0"/>
        <v>0</v>
      </c>
      <c r="F37" s="460"/>
    </row>
    <row r="38" spans="1:15" ht="12">
      <c r="A38" s="463" t="s">
        <v>677</v>
      </c>
      <c r="B38" s="464" t="s">
        <v>678</v>
      </c>
      <c r="C38" s="604">
        <v>27</v>
      </c>
      <c r="D38" s="469">
        <v>27</v>
      </c>
      <c r="E38" s="470">
        <f>SUM(E39:E42)</f>
        <v>0</v>
      </c>
      <c r="F38" s="460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6" ht="12">
      <c r="A39" s="463" t="s">
        <v>679</v>
      </c>
      <c r="B39" s="464" t="s">
        <v>680</v>
      </c>
      <c r="C39" s="458"/>
      <c r="D39" s="458"/>
      <c r="E39" s="459">
        <f t="shared" si="0"/>
        <v>0</v>
      </c>
      <c r="F39" s="460"/>
    </row>
    <row r="40" spans="1:6" ht="12">
      <c r="A40" s="463" t="s">
        <v>681</v>
      </c>
      <c r="B40" s="464" t="s">
        <v>682</v>
      </c>
      <c r="C40" s="458"/>
      <c r="D40" s="458"/>
      <c r="E40" s="459">
        <f t="shared" si="0"/>
        <v>0</v>
      </c>
      <c r="F40" s="460"/>
    </row>
    <row r="41" spans="1:6" ht="12">
      <c r="A41" s="463" t="s">
        <v>683</v>
      </c>
      <c r="B41" s="464" t="s">
        <v>684</v>
      </c>
      <c r="C41" s="458"/>
      <c r="D41" s="458"/>
      <c r="E41" s="459">
        <f t="shared" si="0"/>
        <v>0</v>
      </c>
      <c r="F41" s="460"/>
    </row>
    <row r="42" spans="1:6" ht="12">
      <c r="A42" s="463" t="s">
        <v>685</v>
      </c>
      <c r="B42" s="464" t="s">
        <v>686</v>
      </c>
      <c r="C42" s="458">
        <v>23</v>
      </c>
      <c r="D42" s="458">
        <v>23</v>
      </c>
      <c r="E42" s="459">
        <f t="shared" si="0"/>
        <v>0</v>
      </c>
      <c r="F42" s="460"/>
    </row>
    <row r="43" spans="1:15" ht="12">
      <c r="A43" s="466" t="s">
        <v>687</v>
      </c>
      <c r="B43" s="457" t="s">
        <v>688</v>
      </c>
      <c r="C43" s="462">
        <f>C24+C28+C29+C31+C30+C32+C33+C38</f>
        <v>1675</v>
      </c>
      <c r="D43" s="462">
        <f>D24+D28+D29+D31+D30+D32+D33+D38</f>
        <v>1675</v>
      </c>
      <c r="E43" s="467">
        <f>E24+E28+E29+E31+E30+E32+E33+E38</f>
        <v>0</v>
      </c>
      <c r="F43" s="460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454" t="s">
        <v>689</v>
      </c>
      <c r="B44" s="461" t="s">
        <v>690</v>
      </c>
      <c r="C44" s="471">
        <f>C43+C21+C19+C9</f>
        <v>6281</v>
      </c>
      <c r="D44" s="471">
        <f>D43+D21+D19+D9</f>
        <v>6281</v>
      </c>
      <c r="E44" s="467">
        <f>E43+E21+E19+E9</f>
        <v>0</v>
      </c>
      <c r="F44" s="460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472"/>
      <c r="B45" s="473"/>
      <c r="C45" s="474"/>
      <c r="D45" s="474"/>
      <c r="E45" s="474"/>
      <c r="F45" s="460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</row>
    <row r="46" spans="1:27" ht="12">
      <c r="A46" s="472"/>
      <c r="B46" s="473"/>
      <c r="C46" s="474"/>
      <c r="D46" s="474"/>
      <c r="E46" s="474"/>
      <c r="F46" s="460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</row>
    <row r="47" spans="1:6" ht="12">
      <c r="A47" s="472" t="s">
        <v>691</v>
      </c>
      <c r="B47" s="473"/>
      <c r="C47" s="476"/>
      <c r="D47" s="476"/>
      <c r="E47" s="476"/>
      <c r="F47" s="451" t="s">
        <v>273</v>
      </c>
    </row>
    <row r="48" spans="1:6" s="364" customFormat="1" ht="24">
      <c r="A48" s="447" t="s">
        <v>459</v>
      </c>
      <c r="B48" s="448" t="s">
        <v>8</v>
      </c>
      <c r="C48" s="477" t="s">
        <v>692</v>
      </c>
      <c r="D48" s="450" t="s">
        <v>693</v>
      </c>
      <c r="E48" s="450"/>
      <c r="F48" s="450" t="s">
        <v>694</v>
      </c>
    </row>
    <row r="49" spans="1:6" s="364" customFormat="1" ht="12">
      <c r="A49" s="447"/>
      <c r="B49" s="453"/>
      <c r="C49" s="477"/>
      <c r="D49" s="454" t="s">
        <v>623</v>
      </c>
      <c r="E49" s="454" t="s">
        <v>624</v>
      </c>
      <c r="F49" s="450"/>
    </row>
    <row r="50" spans="1:6" s="364" customFormat="1" ht="12">
      <c r="A50" s="456" t="s">
        <v>14</v>
      </c>
      <c r="B50" s="453" t="s">
        <v>15</v>
      </c>
      <c r="C50" s="456">
        <v>1</v>
      </c>
      <c r="D50" s="456">
        <v>2</v>
      </c>
      <c r="E50" s="478">
        <v>3</v>
      </c>
      <c r="F50" s="478">
        <v>4</v>
      </c>
    </row>
    <row r="51" spans="1:6" ht="12">
      <c r="A51" s="454" t="s">
        <v>695</v>
      </c>
      <c r="B51" s="468"/>
      <c r="C51" s="471"/>
      <c r="D51" s="471"/>
      <c r="E51" s="471"/>
      <c r="F51" s="479"/>
    </row>
    <row r="52" spans="1:16" ht="24">
      <c r="A52" s="463" t="s">
        <v>696</v>
      </c>
      <c r="B52" s="464" t="s">
        <v>697</v>
      </c>
      <c r="C52" s="471">
        <v>2421</v>
      </c>
      <c r="D52" s="471">
        <f>SUM(D53:D55)</f>
        <v>0</v>
      </c>
      <c r="E52" s="465">
        <f>C52-D52</f>
        <v>2421</v>
      </c>
      <c r="F52" s="462">
        <f>SUM(F53:F55)</f>
        <v>0</v>
      </c>
      <c r="G52" s="377"/>
      <c r="H52" s="377"/>
      <c r="I52" s="377"/>
      <c r="J52" s="377"/>
      <c r="K52" s="377"/>
      <c r="L52" s="377"/>
      <c r="M52" s="377"/>
      <c r="N52" s="377"/>
      <c r="O52" s="377"/>
      <c r="P52" s="377"/>
    </row>
    <row r="53" spans="1:6" ht="12">
      <c r="A53" s="463" t="s">
        <v>698</v>
      </c>
      <c r="B53" s="464" t="s">
        <v>699</v>
      </c>
      <c r="C53" s="458">
        <v>2421</v>
      </c>
      <c r="D53" s="458"/>
      <c r="E53" s="465">
        <f>C53-D53</f>
        <v>2421</v>
      </c>
      <c r="F53" s="458"/>
    </row>
    <row r="54" spans="1:6" ht="12">
      <c r="A54" s="463" t="s">
        <v>700</v>
      </c>
      <c r="B54" s="464" t="s">
        <v>701</v>
      </c>
      <c r="C54" s="458"/>
      <c r="D54" s="458"/>
      <c r="E54" s="465">
        <f aca="true" t="shared" si="1" ref="E54:E95">C54-D54</f>
        <v>0</v>
      </c>
      <c r="F54" s="458"/>
    </row>
    <row r="55" spans="1:6" ht="12">
      <c r="A55" s="463" t="s">
        <v>685</v>
      </c>
      <c r="B55" s="464" t="s">
        <v>702</v>
      </c>
      <c r="C55" s="458"/>
      <c r="D55" s="458"/>
      <c r="E55" s="465">
        <f t="shared" si="1"/>
        <v>0</v>
      </c>
      <c r="F55" s="458"/>
    </row>
    <row r="56" spans="1:16" ht="24">
      <c r="A56" s="463" t="s">
        <v>703</v>
      </c>
      <c r="B56" s="464" t="s">
        <v>704</v>
      </c>
      <c r="C56" s="605"/>
      <c r="D56" s="471">
        <f>D57+D59</f>
        <v>0</v>
      </c>
      <c r="E56" s="465">
        <f t="shared" si="1"/>
        <v>0</v>
      </c>
      <c r="F56" s="471">
        <f>F57+F59</f>
        <v>0</v>
      </c>
      <c r="G56" s="377"/>
      <c r="H56" s="377"/>
      <c r="I56" s="377"/>
      <c r="J56" s="377"/>
      <c r="K56" s="377"/>
      <c r="L56" s="377"/>
      <c r="M56" s="377"/>
      <c r="N56" s="377"/>
      <c r="O56" s="377"/>
      <c r="P56" s="377"/>
    </row>
    <row r="57" spans="1:6" ht="12">
      <c r="A57" s="463" t="s">
        <v>705</v>
      </c>
      <c r="B57" s="464" t="s">
        <v>706</v>
      </c>
      <c r="C57" s="458"/>
      <c r="D57" s="458"/>
      <c r="E57" s="465">
        <f t="shared" si="1"/>
        <v>0</v>
      </c>
      <c r="F57" s="458"/>
    </row>
    <row r="58" spans="1:6" ht="12">
      <c r="A58" s="480" t="s">
        <v>707</v>
      </c>
      <c r="B58" s="464" t="s">
        <v>708</v>
      </c>
      <c r="C58" s="481"/>
      <c r="D58" s="481"/>
      <c r="E58" s="465">
        <f t="shared" si="1"/>
        <v>0</v>
      </c>
      <c r="F58" s="481"/>
    </row>
    <row r="59" spans="1:6" ht="12">
      <c r="A59" s="480" t="s">
        <v>709</v>
      </c>
      <c r="B59" s="464" t="s">
        <v>710</v>
      </c>
      <c r="C59" s="458"/>
      <c r="D59" s="458"/>
      <c r="E59" s="465">
        <f t="shared" si="1"/>
        <v>0</v>
      </c>
      <c r="F59" s="458"/>
    </row>
    <row r="60" spans="1:6" ht="12">
      <c r="A60" s="480" t="s">
        <v>707</v>
      </c>
      <c r="B60" s="464" t="s">
        <v>711</v>
      </c>
      <c r="C60" s="481"/>
      <c r="D60" s="481"/>
      <c r="E60" s="465">
        <f t="shared" si="1"/>
        <v>0</v>
      </c>
      <c r="F60" s="481"/>
    </row>
    <row r="61" spans="1:6" ht="12">
      <c r="A61" s="463" t="s">
        <v>138</v>
      </c>
      <c r="B61" s="464" t="s">
        <v>712</v>
      </c>
      <c r="C61" s="458"/>
      <c r="D61" s="458"/>
      <c r="E61" s="465">
        <f t="shared" si="1"/>
        <v>0</v>
      </c>
      <c r="F61" s="482"/>
    </row>
    <row r="62" spans="1:6" ht="12">
      <c r="A62" s="463" t="s">
        <v>141</v>
      </c>
      <c r="B62" s="464" t="s">
        <v>713</v>
      </c>
      <c r="C62" s="458"/>
      <c r="D62" s="458"/>
      <c r="E62" s="465">
        <f t="shared" si="1"/>
        <v>0</v>
      </c>
      <c r="F62" s="482"/>
    </row>
    <row r="63" spans="1:6" ht="12">
      <c r="A63" s="463" t="s">
        <v>714</v>
      </c>
      <c r="B63" s="464" t="s">
        <v>715</v>
      </c>
      <c r="C63" s="458">
        <v>1956</v>
      </c>
      <c r="D63" s="458"/>
      <c r="E63" s="465">
        <f t="shared" si="1"/>
        <v>1956</v>
      </c>
      <c r="F63" s="482"/>
    </row>
    <row r="64" spans="1:6" ht="12">
      <c r="A64" s="463" t="s">
        <v>716</v>
      </c>
      <c r="B64" s="464" t="s">
        <v>717</v>
      </c>
      <c r="C64" s="458">
        <v>33</v>
      </c>
      <c r="D64" s="458"/>
      <c r="E64" s="465">
        <f t="shared" si="1"/>
        <v>33</v>
      </c>
      <c r="F64" s="482"/>
    </row>
    <row r="65" spans="1:6" ht="12">
      <c r="A65" s="463" t="s">
        <v>718</v>
      </c>
      <c r="B65" s="464" t="s">
        <v>719</v>
      </c>
      <c r="C65" s="603">
        <v>33</v>
      </c>
      <c r="D65" s="481"/>
      <c r="E65" s="465">
        <f t="shared" si="1"/>
        <v>33</v>
      </c>
      <c r="F65" s="483"/>
    </row>
    <row r="66" spans="1:16" ht="12">
      <c r="A66" s="466" t="s">
        <v>720</v>
      </c>
      <c r="B66" s="457" t="s">
        <v>721</v>
      </c>
      <c r="C66" s="604">
        <f>C52+C56+C61+C62+C63+C64</f>
        <v>4410</v>
      </c>
      <c r="D66" s="471">
        <f>D52+D56+D61+D62+D63+D64</f>
        <v>0</v>
      </c>
      <c r="E66" s="465">
        <f t="shared" si="1"/>
        <v>4410</v>
      </c>
      <c r="F66" s="471">
        <f>F52+F56+F61+F62+F63+F64</f>
        <v>0</v>
      </c>
      <c r="G66" s="377"/>
      <c r="H66" s="377"/>
      <c r="I66" s="377"/>
      <c r="J66" s="377"/>
      <c r="K66" s="377"/>
      <c r="L66" s="377"/>
      <c r="M66" s="377"/>
      <c r="N66" s="377"/>
      <c r="O66" s="377"/>
      <c r="P66" s="377"/>
    </row>
    <row r="67" spans="1:6" ht="12">
      <c r="A67" s="454" t="s">
        <v>722</v>
      </c>
      <c r="B67" s="461"/>
      <c r="C67" s="604"/>
      <c r="D67" s="462"/>
      <c r="E67" s="465"/>
      <c r="F67" s="484"/>
    </row>
    <row r="68" spans="1:6" ht="12">
      <c r="A68" s="463" t="s">
        <v>723</v>
      </c>
      <c r="B68" s="485" t="s">
        <v>724</v>
      </c>
      <c r="C68" s="603"/>
      <c r="D68" s="458"/>
      <c r="E68" s="465">
        <f t="shared" si="1"/>
        <v>0</v>
      </c>
      <c r="F68" s="482"/>
    </row>
    <row r="69" spans="1:6" ht="12">
      <c r="A69" s="454"/>
      <c r="B69" s="461"/>
      <c r="C69" s="604"/>
      <c r="D69" s="462"/>
      <c r="E69" s="465"/>
      <c r="F69" s="484"/>
    </row>
    <row r="70" spans="1:6" ht="12">
      <c r="A70" s="454" t="s">
        <v>725</v>
      </c>
      <c r="B70" s="468"/>
      <c r="C70" s="604"/>
      <c r="D70" s="462"/>
      <c r="E70" s="465"/>
      <c r="F70" s="484"/>
    </row>
    <row r="71" spans="1:16" ht="24">
      <c r="A71" s="463" t="s">
        <v>696</v>
      </c>
      <c r="B71" s="464" t="s">
        <v>726</v>
      </c>
      <c r="C71" s="604">
        <f>+C72+C73+C74</f>
        <v>76</v>
      </c>
      <c r="D71" s="469"/>
      <c r="E71" s="469">
        <f>SUM(E72:E74)</f>
        <v>76</v>
      </c>
      <c r="F71" s="469">
        <f>SUM(F72:F74)</f>
        <v>0</v>
      </c>
      <c r="G71" s="377"/>
      <c r="H71" s="377"/>
      <c r="I71" s="377"/>
      <c r="J71" s="377"/>
      <c r="K71" s="377"/>
      <c r="L71" s="377"/>
      <c r="M71" s="377"/>
      <c r="N71" s="377"/>
      <c r="O71" s="377"/>
      <c r="P71" s="377"/>
    </row>
    <row r="72" spans="1:6" ht="12">
      <c r="A72" s="463" t="s">
        <v>727</v>
      </c>
      <c r="B72" s="464" t="s">
        <v>728</v>
      </c>
      <c r="C72" s="603"/>
      <c r="D72" s="458"/>
      <c r="E72" s="465">
        <f t="shared" si="1"/>
        <v>0</v>
      </c>
      <c r="F72" s="482"/>
    </row>
    <row r="73" spans="1:6" ht="12">
      <c r="A73" s="463" t="s">
        <v>729</v>
      </c>
      <c r="B73" s="464" t="s">
        <v>730</v>
      </c>
      <c r="C73" s="458"/>
      <c r="D73" s="458"/>
      <c r="E73" s="465">
        <f t="shared" si="1"/>
        <v>0</v>
      </c>
      <c r="F73" s="482"/>
    </row>
    <row r="74" spans="1:6" ht="12">
      <c r="A74" s="486" t="s">
        <v>731</v>
      </c>
      <c r="B74" s="464" t="s">
        <v>732</v>
      </c>
      <c r="C74" s="458">
        <v>76</v>
      </c>
      <c r="D74" s="458"/>
      <c r="E74" s="465">
        <f t="shared" si="1"/>
        <v>76</v>
      </c>
      <c r="F74" s="482"/>
    </row>
    <row r="75" spans="1:16" ht="24">
      <c r="A75" s="463" t="s">
        <v>703</v>
      </c>
      <c r="B75" s="464" t="s">
        <v>733</v>
      </c>
      <c r="C75" s="462">
        <v>10</v>
      </c>
      <c r="D75" s="471">
        <f>D76+D78</f>
        <v>0</v>
      </c>
      <c r="E75" s="471">
        <f>E76+E78</f>
        <v>10</v>
      </c>
      <c r="F75" s="471">
        <f>F76+F78</f>
        <v>0</v>
      </c>
      <c r="G75" s="377"/>
      <c r="H75" s="377"/>
      <c r="I75" s="377"/>
      <c r="J75" s="377"/>
      <c r="K75" s="377"/>
      <c r="L75" s="377"/>
      <c r="M75" s="377"/>
      <c r="N75" s="377"/>
      <c r="O75" s="377"/>
      <c r="P75" s="377"/>
    </row>
    <row r="76" spans="1:6" ht="12">
      <c r="A76" s="463" t="s">
        <v>734</v>
      </c>
      <c r="B76" s="464" t="s">
        <v>735</v>
      </c>
      <c r="C76" s="458"/>
      <c r="D76" s="458"/>
      <c r="E76" s="465">
        <f t="shared" si="1"/>
        <v>0</v>
      </c>
      <c r="F76" s="458"/>
    </row>
    <row r="77" spans="1:6" ht="12">
      <c r="A77" s="463" t="s">
        <v>736</v>
      </c>
      <c r="B77" s="464" t="s">
        <v>737</v>
      </c>
      <c r="C77" s="481"/>
      <c r="D77" s="481"/>
      <c r="E77" s="465">
        <f t="shared" si="1"/>
        <v>0</v>
      </c>
      <c r="F77" s="481"/>
    </row>
    <row r="78" spans="1:6" ht="12">
      <c r="A78" s="463" t="s">
        <v>738</v>
      </c>
      <c r="B78" s="464" t="s">
        <v>739</v>
      </c>
      <c r="C78" s="458">
        <v>10</v>
      </c>
      <c r="D78" s="458"/>
      <c r="E78" s="465">
        <f t="shared" si="1"/>
        <v>10</v>
      </c>
      <c r="F78" s="458"/>
    </row>
    <row r="79" spans="1:6" ht="12">
      <c r="A79" s="463" t="s">
        <v>707</v>
      </c>
      <c r="B79" s="464" t="s">
        <v>740</v>
      </c>
      <c r="C79" s="481"/>
      <c r="D79" s="481"/>
      <c r="E79" s="465">
        <f t="shared" si="1"/>
        <v>0</v>
      </c>
      <c r="F79" s="481"/>
    </row>
    <row r="80" spans="1:16" ht="12">
      <c r="A80" s="463" t="s">
        <v>741</v>
      </c>
      <c r="B80" s="464" t="s">
        <v>742</v>
      </c>
      <c r="C80" s="471"/>
      <c r="D80" s="471">
        <f>SUM(D81:D84)</f>
        <v>0</v>
      </c>
      <c r="E80" s="471">
        <f>SUM(E81:E84)</f>
        <v>0</v>
      </c>
      <c r="F80" s="471">
        <f>SUM(F81:F84)</f>
        <v>0</v>
      </c>
      <c r="G80" s="377"/>
      <c r="H80" s="377"/>
      <c r="I80" s="377"/>
      <c r="J80" s="377"/>
      <c r="K80" s="377"/>
      <c r="L80" s="377"/>
      <c r="M80" s="377"/>
      <c r="N80" s="377"/>
      <c r="O80" s="377"/>
      <c r="P80" s="377"/>
    </row>
    <row r="81" spans="1:6" ht="12">
      <c r="A81" s="463" t="s">
        <v>743</v>
      </c>
      <c r="B81" s="464" t="s">
        <v>744</v>
      </c>
      <c r="C81" s="458"/>
      <c r="D81" s="458"/>
      <c r="E81" s="465">
        <f t="shared" si="1"/>
        <v>0</v>
      </c>
      <c r="F81" s="458"/>
    </row>
    <row r="82" spans="1:6" ht="12">
      <c r="A82" s="463" t="s">
        <v>745</v>
      </c>
      <c r="B82" s="464" t="s">
        <v>746</v>
      </c>
      <c r="C82" s="458"/>
      <c r="D82" s="458"/>
      <c r="E82" s="465">
        <f t="shared" si="1"/>
        <v>0</v>
      </c>
      <c r="F82" s="458"/>
    </row>
    <row r="83" spans="1:6" ht="24">
      <c r="A83" s="463" t="s">
        <v>747</v>
      </c>
      <c r="B83" s="464" t="s">
        <v>748</v>
      </c>
      <c r="C83" s="458"/>
      <c r="D83" s="458"/>
      <c r="E83" s="465">
        <f t="shared" si="1"/>
        <v>0</v>
      </c>
      <c r="F83" s="458"/>
    </row>
    <row r="84" spans="1:6" ht="12">
      <c r="A84" s="463" t="s">
        <v>749</v>
      </c>
      <c r="B84" s="464" t="s">
        <v>750</v>
      </c>
      <c r="C84" s="603"/>
      <c r="D84" s="458"/>
      <c r="E84" s="465">
        <f t="shared" si="1"/>
        <v>0</v>
      </c>
      <c r="F84" s="458"/>
    </row>
    <row r="85" spans="1:16" ht="12">
      <c r="A85" s="463" t="s">
        <v>751</v>
      </c>
      <c r="B85" s="464" t="s">
        <v>752</v>
      </c>
      <c r="C85" s="462">
        <f>+C86+C87+C88+C89+C91+C94</f>
        <v>232</v>
      </c>
      <c r="D85" s="462">
        <f>SUM(D86:D90)+D94</f>
        <v>0</v>
      </c>
      <c r="E85" s="462">
        <f>SUM(E86:E90)+E94</f>
        <v>232</v>
      </c>
      <c r="F85" s="462">
        <f>SUM(F86:F90)+F94</f>
        <v>0</v>
      </c>
      <c r="G85" s="377"/>
      <c r="H85" s="377"/>
      <c r="I85" s="377"/>
      <c r="J85" s="377"/>
      <c r="K85" s="377"/>
      <c r="L85" s="377"/>
      <c r="M85" s="377"/>
      <c r="N85" s="377"/>
      <c r="O85" s="377"/>
      <c r="P85" s="377"/>
    </row>
    <row r="86" spans="1:6" ht="12">
      <c r="A86" s="463" t="s">
        <v>753</v>
      </c>
      <c r="B86" s="464" t="s">
        <v>754</v>
      </c>
      <c r="C86" s="458">
        <v>8</v>
      </c>
      <c r="D86" s="458"/>
      <c r="E86" s="465">
        <f t="shared" si="1"/>
        <v>8</v>
      </c>
      <c r="F86" s="458"/>
    </row>
    <row r="87" spans="1:6" ht="12">
      <c r="A87" s="463" t="s">
        <v>755</v>
      </c>
      <c r="B87" s="464" t="s">
        <v>756</v>
      </c>
      <c r="C87" s="458">
        <v>26</v>
      </c>
      <c r="D87" s="458"/>
      <c r="E87" s="465">
        <f t="shared" si="1"/>
        <v>26</v>
      </c>
      <c r="F87" s="458"/>
    </row>
    <row r="88" spans="1:6" ht="12">
      <c r="A88" s="463" t="s">
        <v>757</v>
      </c>
      <c r="B88" s="464" t="s">
        <v>758</v>
      </c>
      <c r="C88" s="458">
        <v>3</v>
      </c>
      <c r="D88" s="458"/>
      <c r="E88" s="465">
        <f t="shared" si="1"/>
        <v>3</v>
      </c>
      <c r="F88" s="458"/>
    </row>
    <row r="89" spans="1:6" ht="12">
      <c r="A89" s="463" t="s">
        <v>759</v>
      </c>
      <c r="B89" s="464" t="s">
        <v>760</v>
      </c>
      <c r="C89" s="458">
        <v>80</v>
      </c>
      <c r="D89" s="458"/>
      <c r="E89" s="465">
        <f t="shared" si="1"/>
        <v>80</v>
      </c>
      <c r="F89" s="458"/>
    </row>
    <row r="90" spans="1:16" ht="12">
      <c r="A90" s="463" t="s">
        <v>761</v>
      </c>
      <c r="B90" s="464" t="s">
        <v>762</v>
      </c>
      <c r="C90" s="471"/>
      <c r="D90" s="471"/>
      <c r="E90" s="471">
        <f>SUM(E91:E93)</f>
        <v>52</v>
      </c>
      <c r="F90" s="471">
        <f>SUM(F91:F93)</f>
        <v>0</v>
      </c>
      <c r="G90" s="377"/>
      <c r="H90" s="377"/>
      <c r="I90" s="377"/>
      <c r="J90" s="377"/>
      <c r="K90" s="377"/>
      <c r="L90" s="377"/>
      <c r="M90" s="377"/>
      <c r="N90" s="377"/>
      <c r="O90" s="377"/>
      <c r="P90" s="377"/>
    </row>
    <row r="91" spans="1:6" ht="12">
      <c r="A91" s="463" t="s">
        <v>763</v>
      </c>
      <c r="B91" s="464" t="s">
        <v>764</v>
      </c>
      <c r="C91" s="458">
        <v>52</v>
      </c>
      <c r="D91" s="458"/>
      <c r="E91" s="465">
        <f t="shared" si="1"/>
        <v>52</v>
      </c>
      <c r="F91" s="458"/>
    </row>
    <row r="92" spans="1:6" ht="12">
      <c r="A92" s="463" t="s">
        <v>671</v>
      </c>
      <c r="B92" s="464" t="s">
        <v>765</v>
      </c>
      <c r="C92" s="598"/>
      <c r="D92" s="458"/>
      <c r="E92" s="465">
        <f t="shared" si="1"/>
        <v>0</v>
      </c>
      <c r="F92" s="458"/>
    </row>
    <row r="93" spans="1:6" ht="12">
      <c r="A93" s="463" t="s">
        <v>675</v>
      </c>
      <c r="B93" s="464" t="s">
        <v>766</v>
      </c>
      <c r="C93" s="598"/>
      <c r="D93" s="458"/>
      <c r="E93" s="465">
        <f t="shared" si="1"/>
        <v>0</v>
      </c>
      <c r="F93" s="458"/>
    </row>
    <row r="94" spans="1:6" ht="12">
      <c r="A94" s="463" t="s">
        <v>767</v>
      </c>
      <c r="B94" s="464" t="s">
        <v>768</v>
      </c>
      <c r="C94" s="458">
        <v>63</v>
      </c>
      <c r="D94" s="458"/>
      <c r="E94" s="465">
        <f t="shared" si="1"/>
        <v>63</v>
      </c>
      <c r="F94" s="458"/>
    </row>
    <row r="95" spans="1:6" ht="12">
      <c r="A95" s="463" t="s">
        <v>769</v>
      </c>
      <c r="B95" s="464" t="s">
        <v>770</v>
      </c>
      <c r="C95" s="458">
        <v>16</v>
      </c>
      <c r="D95" s="458"/>
      <c r="E95" s="465">
        <f t="shared" si="1"/>
        <v>16</v>
      </c>
      <c r="F95" s="482"/>
    </row>
    <row r="96" spans="1:16" ht="12">
      <c r="A96" s="466" t="s">
        <v>771</v>
      </c>
      <c r="B96" s="485" t="s">
        <v>772</v>
      </c>
      <c r="C96" s="462">
        <f>C85+C80+C75+C71+C95</f>
        <v>334</v>
      </c>
      <c r="D96" s="462">
        <f>D85+D80+D75+D71+D95</f>
        <v>0</v>
      </c>
      <c r="E96" s="462">
        <f>E85+E80+E75+E71+E95</f>
        <v>334</v>
      </c>
      <c r="F96" s="462">
        <f>F85+F80+F75+F71+F95</f>
        <v>0</v>
      </c>
      <c r="G96" s="377"/>
      <c r="H96" s="377"/>
      <c r="I96" s="377"/>
      <c r="J96" s="377"/>
      <c r="K96" s="377"/>
      <c r="L96" s="377"/>
      <c r="M96" s="377"/>
      <c r="N96" s="377"/>
      <c r="O96" s="377"/>
      <c r="P96" s="377"/>
    </row>
    <row r="97" spans="1:16" ht="12">
      <c r="A97" s="454" t="s">
        <v>773</v>
      </c>
      <c r="B97" s="461" t="s">
        <v>774</v>
      </c>
      <c r="C97" s="462">
        <f>C96+C68+C66</f>
        <v>4744</v>
      </c>
      <c r="D97" s="462">
        <f>D96+D68+D66</f>
        <v>0</v>
      </c>
      <c r="E97" s="462">
        <f>E96+E68+E66</f>
        <v>4744</v>
      </c>
      <c r="F97" s="462">
        <f>F96+F68+F66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77"/>
    </row>
    <row r="98" spans="1:6" ht="12">
      <c r="A98" s="476"/>
      <c r="B98" s="487"/>
      <c r="C98" s="488"/>
      <c r="D98" s="488"/>
      <c r="E98" s="488"/>
      <c r="F98" s="489"/>
    </row>
    <row r="99" spans="1:27" ht="12">
      <c r="A99" s="472" t="s">
        <v>775</v>
      </c>
      <c r="B99" s="490"/>
      <c r="C99" s="488"/>
      <c r="D99" s="488"/>
      <c r="E99" s="488"/>
      <c r="F99" s="491" t="s">
        <v>530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  <c r="Y99" s="475"/>
      <c r="Z99" s="475"/>
      <c r="AA99" s="475"/>
    </row>
    <row r="100" spans="1:16" s="493" customFormat="1" ht="24">
      <c r="A100" s="456" t="s">
        <v>459</v>
      </c>
      <c r="B100" s="461" t="s">
        <v>460</v>
      </c>
      <c r="C100" s="456" t="s">
        <v>776</v>
      </c>
      <c r="D100" s="456" t="s">
        <v>777</v>
      </c>
      <c r="E100" s="456" t="s">
        <v>778</v>
      </c>
      <c r="F100" s="456" t="s">
        <v>779</v>
      </c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</row>
    <row r="101" spans="1:16" s="493" customFormat="1" ht="12">
      <c r="A101" s="456" t="s">
        <v>14</v>
      </c>
      <c r="B101" s="461" t="s">
        <v>15</v>
      </c>
      <c r="C101" s="456">
        <v>1</v>
      </c>
      <c r="D101" s="456">
        <v>2</v>
      </c>
      <c r="E101" s="456">
        <v>3</v>
      </c>
      <c r="F101" s="478">
        <v>4</v>
      </c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</row>
    <row r="102" spans="1:14" ht="12">
      <c r="A102" s="463" t="s">
        <v>780</v>
      </c>
      <c r="B102" s="464" t="s">
        <v>781</v>
      </c>
      <c r="C102" s="458"/>
      <c r="D102" s="458"/>
      <c r="E102" s="458"/>
      <c r="F102" s="494">
        <f>C102+D102-E102</f>
        <v>0</v>
      </c>
      <c r="G102" s="377"/>
      <c r="H102" s="377"/>
      <c r="I102" s="377"/>
      <c r="J102" s="377"/>
      <c r="K102" s="377"/>
      <c r="L102" s="377"/>
      <c r="M102" s="377"/>
      <c r="N102" s="377"/>
    </row>
    <row r="103" spans="1:6" ht="12">
      <c r="A103" s="463" t="s">
        <v>782</v>
      </c>
      <c r="B103" s="464" t="s">
        <v>783</v>
      </c>
      <c r="C103" s="458"/>
      <c r="D103" s="458"/>
      <c r="E103" s="458"/>
      <c r="F103" s="494">
        <f>C103+D103-E103</f>
        <v>0</v>
      </c>
    </row>
    <row r="104" spans="1:6" ht="12">
      <c r="A104" s="463" t="s">
        <v>784</v>
      </c>
      <c r="B104" s="464" t="s">
        <v>785</v>
      </c>
      <c r="C104" s="458"/>
      <c r="D104" s="458"/>
      <c r="E104" s="458"/>
      <c r="F104" s="494">
        <f>C104+D104-E104</f>
        <v>0</v>
      </c>
    </row>
    <row r="105" spans="1:16" ht="12">
      <c r="A105" s="495" t="s">
        <v>786</v>
      </c>
      <c r="B105" s="461" t="s">
        <v>787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</row>
    <row r="106" spans="1:27" ht="12">
      <c r="A106" s="496" t="s">
        <v>788</v>
      </c>
      <c r="B106" s="497"/>
      <c r="C106" s="472"/>
      <c r="D106" s="472"/>
      <c r="E106" s="472"/>
      <c r="F106" s="451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</row>
    <row r="107" spans="1:27" ht="24" customHeight="1">
      <c r="A107" s="638" t="s">
        <v>789</v>
      </c>
      <c r="B107" s="638"/>
      <c r="C107" s="638"/>
      <c r="D107" s="638"/>
      <c r="E107" s="638"/>
      <c r="F107" s="638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</row>
    <row r="108" spans="1:6" ht="12">
      <c r="A108" s="472"/>
      <c r="B108" s="473"/>
      <c r="C108" s="472"/>
      <c r="D108" s="472"/>
      <c r="E108" s="472"/>
      <c r="F108" s="451"/>
    </row>
    <row r="109" spans="1:6" ht="12">
      <c r="A109" s="632" t="s">
        <v>877</v>
      </c>
      <c r="B109" s="632"/>
      <c r="C109" s="632" t="s">
        <v>860</v>
      </c>
      <c r="D109" s="632"/>
      <c r="E109" s="632"/>
      <c r="F109" s="597"/>
    </row>
    <row r="110" spans="1:6" ht="12">
      <c r="A110" s="498"/>
      <c r="B110" s="499"/>
      <c r="C110" s="498"/>
      <c r="D110" s="498"/>
      <c r="E110" s="498"/>
      <c r="F110" s="500"/>
    </row>
    <row r="111" spans="1:6" ht="12">
      <c r="A111" s="498"/>
      <c r="B111" s="499"/>
      <c r="C111" s="631" t="s">
        <v>867</v>
      </c>
      <c r="D111" s="631"/>
      <c r="E111" s="631"/>
      <c r="F111" s="631"/>
    </row>
    <row r="112" spans="1:6" ht="12">
      <c r="A112" s="350"/>
      <c r="B112" s="501"/>
      <c r="C112" s="350"/>
      <c r="D112" s="350"/>
      <c r="E112" s="350"/>
      <c r="F112" s="350"/>
    </row>
    <row r="113" spans="1:6" ht="12">
      <c r="A113" s="350"/>
      <c r="B113" s="501"/>
      <c r="C113" s="350"/>
      <c r="D113" s="350"/>
      <c r="E113" s="350"/>
      <c r="F113" s="350"/>
    </row>
    <row r="114" spans="1:6" ht="12">
      <c r="A114" s="350"/>
      <c r="B114" s="501"/>
      <c r="C114" s="350"/>
      <c r="D114" s="350"/>
      <c r="E114" s="350"/>
      <c r="F114" s="350"/>
    </row>
    <row r="115" spans="1:6" ht="12">
      <c r="A115" s="350"/>
      <c r="B115" s="501"/>
      <c r="C115" s="350"/>
      <c r="D115" s="350"/>
      <c r="E115" s="350"/>
      <c r="F115" s="350"/>
    </row>
  </sheetData>
  <sheetProtection/>
  <mergeCells count="7">
    <mergeCell ref="C111:F111"/>
    <mergeCell ref="C109:E109"/>
    <mergeCell ref="A1:E1"/>
    <mergeCell ref="B3:C3"/>
    <mergeCell ref="B4:C4"/>
    <mergeCell ref="A107:F107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4" sqref="F14"/>
    </sheetView>
  </sheetViews>
  <sheetFormatPr defaultColWidth="10.75390625" defaultRowHeight="12.75"/>
  <cols>
    <col min="1" max="1" width="52.75390625" style="377" customWidth="1"/>
    <col min="2" max="2" width="9.125" style="552" customWidth="1"/>
    <col min="3" max="3" width="12.875" style="377" customWidth="1"/>
    <col min="4" max="4" width="12.75390625" style="377" customWidth="1"/>
    <col min="5" max="5" width="12.875" style="377" customWidth="1"/>
    <col min="6" max="6" width="11.375" style="377" customWidth="1"/>
    <col min="7" max="7" width="12.375" style="377" customWidth="1"/>
    <col min="8" max="8" width="14.125" style="377" customWidth="1"/>
    <col min="9" max="9" width="14.00390625" style="377" customWidth="1"/>
    <col min="10" max="16384" width="10.75390625" style="377" customWidth="1"/>
  </cols>
  <sheetData>
    <row r="1" spans="1:9" ht="12">
      <c r="A1" s="503"/>
      <c r="B1" s="504"/>
      <c r="C1" s="503"/>
      <c r="D1" s="503"/>
      <c r="E1" s="503"/>
      <c r="F1" s="503"/>
      <c r="G1" s="503"/>
      <c r="H1" s="503"/>
      <c r="I1" s="503"/>
    </row>
    <row r="2" spans="1:9" ht="12">
      <c r="A2" s="503"/>
      <c r="B2" s="504"/>
      <c r="C2" s="505"/>
      <c r="D2" s="506"/>
      <c r="E2" s="505" t="s">
        <v>790</v>
      </c>
      <c r="F2" s="505"/>
      <c r="G2" s="505"/>
      <c r="H2" s="503"/>
      <c r="I2" s="503"/>
    </row>
    <row r="3" spans="1:9" ht="12">
      <c r="A3" s="503"/>
      <c r="B3" s="504"/>
      <c r="C3" s="507" t="s">
        <v>791</v>
      </c>
      <c r="D3" s="507"/>
      <c r="E3" s="507"/>
      <c r="F3" s="507"/>
      <c r="G3" s="507"/>
      <c r="H3" s="503"/>
      <c r="I3" s="503"/>
    </row>
    <row r="4" spans="1:9" ht="15" customHeight="1">
      <c r="A4" s="508" t="s">
        <v>382</v>
      </c>
      <c r="B4" s="640" t="str">
        <f>+'справка №1-БАЛАНС'!E3</f>
        <v>Елана Финансов Холдинг АД</v>
      </c>
      <c r="C4" s="640"/>
      <c r="D4" s="640"/>
      <c r="E4" s="640"/>
      <c r="F4" s="640"/>
      <c r="G4" s="641" t="s">
        <v>2</v>
      </c>
      <c r="H4" s="641"/>
      <c r="I4" s="222">
        <v>175371928</v>
      </c>
    </row>
    <row r="5" spans="1:9" ht="15">
      <c r="A5" s="510" t="s">
        <v>5</v>
      </c>
      <c r="B5" s="642" t="str">
        <f>+'справка №1-БАЛАНС'!E5</f>
        <v>към 30.06.2016 г.</v>
      </c>
      <c r="C5" s="642"/>
      <c r="D5" s="642"/>
      <c r="E5" s="642"/>
      <c r="F5" s="642"/>
      <c r="G5" s="643" t="s">
        <v>4</v>
      </c>
      <c r="H5" s="644"/>
      <c r="I5" s="509" t="str">
        <f>'[3]справка №1-БАЛАНС'!H4</f>
        <v> </v>
      </c>
    </row>
    <row r="6" spans="1:9" ht="12">
      <c r="A6" s="361"/>
      <c r="B6" s="511"/>
      <c r="C6" s="357"/>
      <c r="D6" s="357"/>
      <c r="E6" s="357"/>
      <c r="F6" s="357"/>
      <c r="G6" s="357"/>
      <c r="H6" s="357"/>
      <c r="I6" s="361" t="s">
        <v>792</v>
      </c>
    </row>
    <row r="7" spans="1:9" s="517" customFormat="1" ht="12">
      <c r="A7" s="512" t="s">
        <v>459</v>
      </c>
      <c r="B7" s="513"/>
      <c r="C7" s="512" t="s">
        <v>793</v>
      </c>
      <c r="D7" s="514"/>
      <c r="E7" s="515"/>
      <c r="F7" s="516" t="s">
        <v>794</v>
      </c>
      <c r="G7" s="516"/>
      <c r="H7" s="516"/>
      <c r="I7" s="516"/>
    </row>
    <row r="8" spans="1:9" s="517" customFormat="1" ht="21.75" customHeight="1">
      <c r="A8" s="512"/>
      <c r="B8" s="518" t="s">
        <v>8</v>
      </c>
      <c r="C8" s="519" t="s">
        <v>795</v>
      </c>
      <c r="D8" s="519" t="s">
        <v>796</v>
      </c>
      <c r="E8" s="519" t="s">
        <v>797</v>
      </c>
      <c r="F8" s="515" t="s">
        <v>798</v>
      </c>
      <c r="G8" s="520" t="s">
        <v>799</v>
      </c>
      <c r="H8" s="520"/>
      <c r="I8" s="520" t="s">
        <v>800</v>
      </c>
    </row>
    <row r="9" spans="1:9" s="517" customFormat="1" ht="15.75" customHeight="1">
      <c r="A9" s="512"/>
      <c r="B9" s="521"/>
      <c r="C9" s="522"/>
      <c r="D9" s="522"/>
      <c r="E9" s="522"/>
      <c r="F9" s="515"/>
      <c r="G9" s="523" t="s">
        <v>541</v>
      </c>
      <c r="H9" s="523" t="s">
        <v>542</v>
      </c>
      <c r="I9" s="520"/>
    </row>
    <row r="10" spans="1:9" s="527" customFormat="1" ht="12">
      <c r="A10" s="524" t="s">
        <v>14</v>
      </c>
      <c r="B10" s="525" t="s">
        <v>15</v>
      </c>
      <c r="C10" s="526">
        <v>1</v>
      </c>
      <c r="D10" s="526">
        <v>2</v>
      </c>
      <c r="E10" s="526">
        <v>3</v>
      </c>
      <c r="F10" s="524">
        <v>4</v>
      </c>
      <c r="G10" s="524">
        <v>5</v>
      </c>
      <c r="H10" s="524">
        <v>6</v>
      </c>
      <c r="I10" s="524">
        <v>7</v>
      </c>
    </row>
    <row r="11" spans="1:9" s="527" customFormat="1" ht="12">
      <c r="A11" s="528" t="s">
        <v>801</v>
      </c>
      <c r="B11" s="529"/>
      <c r="C11" s="524"/>
      <c r="D11" s="524"/>
      <c r="E11" s="524"/>
      <c r="F11" s="524"/>
      <c r="G11" s="524"/>
      <c r="H11" s="524"/>
      <c r="I11" s="524"/>
    </row>
    <row r="12" spans="1:9" s="527" customFormat="1" ht="15">
      <c r="A12" s="530" t="s">
        <v>802</v>
      </c>
      <c r="B12" s="531" t="s">
        <v>803</v>
      </c>
      <c r="C12" s="532"/>
      <c r="D12" s="533"/>
      <c r="E12" s="533"/>
      <c r="F12" s="533"/>
      <c r="G12" s="533"/>
      <c r="H12" s="533"/>
      <c r="I12" s="534">
        <f>F12+G12-H12</f>
        <v>0</v>
      </c>
    </row>
    <row r="13" spans="1:9" s="527" customFormat="1" ht="12">
      <c r="A13" s="530" t="s">
        <v>804</v>
      </c>
      <c r="B13" s="531" t="s">
        <v>805</v>
      </c>
      <c r="C13" s="533">
        <v>1956</v>
      </c>
      <c r="D13" s="533"/>
      <c r="E13" s="533"/>
      <c r="F13" s="533">
        <v>1956</v>
      </c>
      <c r="G13" s="533"/>
      <c r="H13" s="533"/>
      <c r="I13" s="534">
        <f aca="true" t="shared" si="0" ref="I13:I26">F13+G13-H13</f>
        <v>1956</v>
      </c>
    </row>
    <row r="14" spans="1:9" s="527" customFormat="1" ht="12">
      <c r="A14" s="530" t="s">
        <v>605</v>
      </c>
      <c r="B14" s="531" t="s">
        <v>806</v>
      </c>
      <c r="C14" s="535"/>
      <c r="D14" s="535"/>
      <c r="E14" s="535"/>
      <c r="F14" s="535"/>
      <c r="G14" s="535"/>
      <c r="H14" s="535"/>
      <c r="I14" s="534">
        <f t="shared" si="0"/>
        <v>0</v>
      </c>
    </row>
    <row r="15" spans="1:9" s="527" customFormat="1" ht="12">
      <c r="A15" s="530" t="s">
        <v>807</v>
      </c>
      <c r="B15" s="531" t="s">
        <v>808</v>
      </c>
      <c r="C15" s="533"/>
      <c r="D15" s="533"/>
      <c r="E15" s="533"/>
      <c r="F15" s="533"/>
      <c r="G15" s="533"/>
      <c r="H15" s="533"/>
      <c r="I15" s="534">
        <f t="shared" si="0"/>
        <v>0</v>
      </c>
    </row>
    <row r="16" spans="1:9" s="527" customFormat="1" ht="12">
      <c r="A16" s="530" t="s">
        <v>78</v>
      </c>
      <c r="B16" s="531" t="s">
        <v>809</v>
      </c>
      <c r="C16" s="533"/>
      <c r="D16" s="533"/>
      <c r="E16" s="533"/>
      <c r="F16" s="533"/>
      <c r="G16" s="533"/>
      <c r="H16" s="533"/>
      <c r="I16" s="534">
        <f t="shared" si="0"/>
        <v>0</v>
      </c>
    </row>
    <row r="17" spans="1:9" s="527" customFormat="1" ht="12">
      <c r="A17" s="536" t="s">
        <v>573</v>
      </c>
      <c r="B17" s="537" t="s">
        <v>810</v>
      </c>
      <c r="C17" s="524">
        <f aca="true" t="shared" si="1" ref="C17:H17">C12+C13+C15+C16</f>
        <v>1956</v>
      </c>
      <c r="D17" s="524">
        <f t="shared" si="1"/>
        <v>0</v>
      </c>
      <c r="E17" s="524">
        <f t="shared" si="1"/>
        <v>0</v>
      </c>
      <c r="F17" s="524">
        <f t="shared" si="1"/>
        <v>1956</v>
      </c>
      <c r="G17" s="524">
        <f t="shared" si="1"/>
        <v>0</v>
      </c>
      <c r="H17" s="524">
        <f t="shared" si="1"/>
        <v>0</v>
      </c>
      <c r="I17" s="534">
        <f t="shared" si="0"/>
        <v>1956</v>
      </c>
    </row>
    <row r="18" spans="1:9" s="527" customFormat="1" ht="12">
      <c r="A18" s="528" t="s">
        <v>811</v>
      </c>
      <c r="B18" s="538"/>
      <c r="C18" s="534"/>
      <c r="D18" s="534"/>
      <c r="E18" s="534"/>
      <c r="F18" s="534"/>
      <c r="G18" s="534"/>
      <c r="H18" s="534"/>
      <c r="I18" s="534"/>
    </row>
    <row r="19" spans="1:16" s="527" customFormat="1" ht="12">
      <c r="A19" s="530" t="s">
        <v>802</v>
      </c>
      <c r="B19" s="531" t="s">
        <v>812</v>
      </c>
      <c r="C19" s="599"/>
      <c r="D19" s="599"/>
      <c r="E19" s="599"/>
      <c r="F19" s="599"/>
      <c r="G19" s="599"/>
      <c r="H19" s="533"/>
      <c r="I19" s="534">
        <f t="shared" si="0"/>
        <v>0</v>
      </c>
      <c r="J19" s="539"/>
      <c r="K19" s="539"/>
      <c r="L19" s="539"/>
      <c r="M19" s="539"/>
      <c r="N19" s="539"/>
      <c r="O19" s="539"/>
      <c r="P19" s="539"/>
    </row>
    <row r="20" spans="1:16" s="527" customFormat="1" ht="12">
      <c r="A20" s="530" t="s">
        <v>813</v>
      </c>
      <c r="B20" s="531" t="s">
        <v>814</v>
      </c>
      <c r="C20" s="533"/>
      <c r="D20" s="533"/>
      <c r="E20" s="533"/>
      <c r="F20" s="533"/>
      <c r="G20" s="533"/>
      <c r="H20" s="533"/>
      <c r="I20" s="534">
        <f t="shared" si="0"/>
        <v>0</v>
      </c>
      <c r="J20" s="539"/>
      <c r="K20" s="539"/>
      <c r="L20" s="539"/>
      <c r="M20" s="539"/>
      <c r="N20" s="539"/>
      <c r="O20" s="539"/>
      <c r="P20" s="539"/>
    </row>
    <row r="21" spans="1:16" s="527" customFormat="1" ht="12">
      <c r="A21" s="530" t="s">
        <v>815</v>
      </c>
      <c r="B21" s="531" t="s">
        <v>816</v>
      </c>
      <c r="C21" s="533"/>
      <c r="D21" s="533"/>
      <c r="E21" s="533"/>
      <c r="F21" s="533"/>
      <c r="G21" s="533"/>
      <c r="H21" s="533"/>
      <c r="I21" s="534">
        <f t="shared" si="0"/>
        <v>0</v>
      </c>
      <c r="J21" s="539"/>
      <c r="K21" s="539"/>
      <c r="L21" s="539"/>
      <c r="M21" s="539"/>
      <c r="N21" s="539"/>
      <c r="O21" s="539"/>
      <c r="P21" s="539"/>
    </row>
    <row r="22" spans="1:16" s="527" customFormat="1" ht="12">
      <c r="A22" s="530" t="s">
        <v>817</v>
      </c>
      <c r="B22" s="531" t="s">
        <v>818</v>
      </c>
      <c r="C22" s="533"/>
      <c r="D22" s="533"/>
      <c r="E22" s="533"/>
      <c r="F22" s="540"/>
      <c r="G22" s="533"/>
      <c r="H22" s="533"/>
      <c r="I22" s="534">
        <f t="shared" si="0"/>
        <v>0</v>
      </c>
      <c r="J22" s="539"/>
      <c r="K22" s="539"/>
      <c r="L22" s="539"/>
      <c r="M22" s="539"/>
      <c r="N22" s="539"/>
      <c r="O22" s="539"/>
      <c r="P22" s="539"/>
    </row>
    <row r="23" spans="1:16" s="527" customFormat="1" ht="12">
      <c r="A23" s="530" t="s">
        <v>819</v>
      </c>
      <c r="B23" s="531" t="s">
        <v>820</v>
      </c>
      <c r="C23" s="533"/>
      <c r="D23" s="533"/>
      <c r="E23" s="533"/>
      <c r="F23" s="533"/>
      <c r="G23" s="533"/>
      <c r="H23" s="533"/>
      <c r="I23" s="534">
        <f t="shared" si="0"/>
        <v>0</v>
      </c>
      <c r="J23" s="539"/>
      <c r="K23" s="539"/>
      <c r="L23" s="539"/>
      <c r="M23" s="539"/>
      <c r="N23" s="539"/>
      <c r="O23" s="539"/>
      <c r="P23" s="539"/>
    </row>
    <row r="24" spans="1:16" s="527" customFormat="1" ht="12">
      <c r="A24" s="530" t="s">
        <v>821</v>
      </c>
      <c r="B24" s="531" t="s">
        <v>822</v>
      </c>
      <c r="C24" s="533"/>
      <c r="D24" s="533"/>
      <c r="E24" s="533"/>
      <c r="F24" s="533"/>
      <c r="G24" s="533"/>
      <c r="H24" s="533"/>
      <c r="I24" s="534">
        <f t="shared" si="0"/>
        <v>0</v>
      </c>
      <c r="J24" s="539"/>
      <c r="K24" s="539"/>
      <c r="L24" s="539"/>
      <c r="M24" s="539"/>
      <c r="N24" s="539"/>
      <c r="O24" s="539"/>
      <c r="P24" s="539"/>
    </row>
    <row r="25" spans="1:16" s="527" customFormat="1" ht="12">
      <c r="A25" s="541" t="s">
        <v>823</v>
      </c>
      <c r="B25" s="542" t="s">
        <v>824</v>
      </c>
      <c r="C25" s="533"/>
      <c r="D25" s="533"/>
      <c r="E25" s="533"/>
      <c r="F25" s="533"/>
      <c r="G25" s="533"/>
      <c r="H25" s="533"/>
      <c r="I25" s="534">
        <f t="shared" si="0"/>
        <v>0</v>
      </c>
      <c r="J25" s="539"/>
      <c r="K25" s="539"/>
      <c r="L25" s="539"/>
      <c r="M25" s="539"/>
      <c r="N25" s="539"/>
      <c r="O25" s="539"/>
      <c r="P25" s="539"/>
    </row>
    <row r="26" spans="1:16" s="527" customFormat="1" ht="12">
      <c r="A26" s="536" t="s">
        <v>825</v>
      </c>
      <c r="B26" s="537" t="s">
        <v>826</v>
      </c>
      <c r="C26" s="524">
        <f aca="true" t="shared" si="2" ref="C26:H26">SUM(C19:C25)</f>
        <v>0</v>
      </c>
      <c r="D26" s="524">
        <f t="shared" si="2"/>
        <v>0</v>
      </c>
      <c r="E26" s="524">
        <f t="shared" si="2"/>
        <v>0</v>
      </c>
      <c r="F26" s="524">
        <f t="shared" si="2"/>
        <v>0</v>
      </c>
      <c r="G26" s="524">
        <f t="shared" si="2"/>
        <v>0</v>
      </c>
      <c r="H26" s="524">
        <f t="shared" si="2"/>
        <v>0</v>
      </c>
      <c r="I26" s="534">
        <f t="shared" si="0"/>
        <v>0</v>
      </c>
      <c r="J26" s="539"/>
      <c r="K26" s="539"/>
      <c r="L26" s="539"/>
      <c r="M26" s="539"/>
      <c r="N26" s="539"/>
      <c r="O26" s="539"/>
      <c r="P26" s="539"/>
    </row>
    <row r="27" spans="1:16" s="527" customFormat="1" ht="12">
      <c r="A27" s="543"/>
      <c r="B27" s="544"/>
      <c r="C27" s="545"/>
      <c r="D27" s="546"/>
      <c r="E27" s="546"/>
      <c r="F27" s="546"/>
      <c r="G27" s="546"/>
      <c r="H27" s="546"/>
      <c r="I27" s="546"/>
      <c r="J27" s="539"/>
      <c r="K27" s="539"/>
      <c r="L27" s="539"/>
      <c r="M27" s="539"/>
      <c r="N27" s="539"/>
      <c r="O27" s="539"/>
      <c r="P27" s="539"/>
    </row>
    <row r="28" spans="1:9" s="527" customFormat="1" ht="12">
      <c r="A28" s="547" t="s">
        <v>827</v>
      </c>
      <c r="B28" s="547"/>
      <c r="C28" s="547"/>
      <c r="D28" s="548"/>
      <c r="E28" s="548"/>
      <c r="F28" s="548"/>
      <c r="G28" s="548"/>
      <c r="H28" s="548"/>
      <c r="I28" s="548"/>
    </row>
    <row r="29" spans="1:9" s="527" customFormat="1" ht="12">
      <c r="A29" s="503"/>
      <c r="B29" s="504"/>
      <c r="C29" s="503"/>
      <c r="D29" s="549"/>
      <c r="E29" s="549"/>
      <c r="F29" s="549"/>
      <c r="G29" s="549"/>
      <c r="H29" s="549"/>
      <c r="I29" s="549"/>
    </row>
    <row r="30" spans="1:10" s="527" customFormat="1" ht="15" customHeight="1">
      <c r="A30" s="505" t="s">
        <v>877</v>
      </c>
      <c r="B30" s="645"/>
      <c r="C30" s="645"/>
      <c r="D30" s="550" t="s">
        <v>518</v>
      </c>
      <c r="E30" s="639" t="s">
        <v>862</v>
      </c>
      <c r="F30" s="639"/>
      <c r="G30" s="639"/>
      <c r="H30" s="551" t="s">
        <v>517</v>
      </c>
      <c r="I30" s="639" t="s">
        <v>866</v>
      </c>
      <c r="J30" s="639"/>
    </row>
    <row r="31" spans="1:9" s="527" customFormat="1" ht="12">
      <c r="A31" s="350"/>
      <c r="B31" s="501"/>
      <c r="C31" s="350"/>
      <c r="D31" s="438"/>
      <c r="E31" s="438"/>
      <c r="F31" s="438"/>
      <c r="G31" s="438"/>
      <c r="H31" s="438"/>
      <c r="I31" s="438"/>
    </row>
    <row r="32" spans="1:9" s="527" customFormat="1" ht="12">
      <c r="A32" s="350"/>
      <c r="B32" s="501"/>
      <c r="C32" s="350"/>
      <c r="D32" s="438"/>
      <c r="E32" s="438"/>
      <c r="F32" s="438"/>
      <c r="G32" s="438"/>
      <c r="H32" s="438"/>
      <c r="I32" s="438"/>
    </row>
    <row r="33" spans="1:9" s="527" customFormat="1" ht="12">
      <c r="A33" s="377"/>
      <c r="B33" s="552"/>
      <c r="C33" s="377"/>
      <c r="D33" s="435"/>
      <c r="E33" s="435"/>
      <c r="F33" s="435"/>
      <c r="G33" s="435"/>
      <c r="H33" s="435"/>
      <c r="I33" s="435"/>
    </row>
    <row r="34" spans="1:9" s="527" customFormat="1" ht="12">
      <c r="A34" s="377"/>
      <c r="B34" s="552"/>
      <c r="C34" s="377"/>
      <c r="D34" s="435"/>
      <c r="E34" s="435"/>
      <c r="F34" s="435"/>
      <c r="G34" s="435"/>
      <c r="H34" s="435"/>
      <c r="I34" s="435"/>
    </row>
    <row r="35" spans="1:9" s="527" customFormat="1" ht="12">
      <c r="A35" s="377"/>
      <c r="B35" s="552"/>
      <c r="C35" s="377"/>
      <c r="D35" s="435"/>
      <c r="E35" s="435"/>
      <c r="F35" s="435"/>
      <c r="G35" s="435"/>
      <c r="H35" s="435"/>
      <c r="I35" s="435"/>
    </row>
    <row r="36" spans="1:9" s="527" customFormat="1" ht="12">
      <c r="A36" s="377"/>
      <c r="B36" s="552"/>
      <c r="C36" s="377"/>
      <c r="D36" s="435"/>
      <c r="E36" s="435"/>
      <c r="F36" s="435"/>
      <c r="G36" s="435"/>
      <c r="H36" s="435"/>
      <c r="I36" s="435"/>
    </row>
    <row r="37" spans="1:9" s="527" customFormat="1" ht="12">
      <c r="A37" s="377"/>
      <c r="B37" s="552"/>
      <c r="C37" s="377"/>
      <c r="D37" s="435"/>
      <c r="E37" s="435"/>
      <c r="F37" s="435"/>
      <c r="G37" s="435"/>
      <c r="H37" s="435"/>
      <c r="I37" s="435"/>
    </row>
    <row r="38" spans="1:9" s="527" customFormat="1" ht="12">
      <c r="A38" s="377"/>
      <c r="B38" s="552"/>
      <c r="C38" s="377"/>
      <c r="D38" s="435"/>
      <c r="E38" s="435"/>
      <c r="F38" s="435"/>
      <c r="G38" s="435"/>
      <c r="H38" s="435"/>
      <c r="I38" s="435"/>
    </row>
    <row r="39" spans="1:9" s="527" customFormat="1" ht="12">
      <c r="A39" s="377"/>
      <c r="B39" s="552"/>
      <c r="C39" s="377"/>
      <c r="D39" s="435"/>
      <c r="E39" s="435"/>
      <c r="F39" s="435"/>
      <c r="G39" s="435"/>
      <c r="H39" s="435"/>
      <c r="I39" s="435"/>
    </row>
    <row r="40" spans="1:9" s="527" customFormat="1" ht="12">
      <c r="A40" s="377"/>
      <c r="B40" s="552"/>
      <c r="C40" s="377"/>
      <c r="D40" s="435"/>
      <c r="E40" s="435"/>
      <c r="F40" s="435"/>
      <c r="G40" s="435"/>
      <c r="H40" s="435"/>
      <c r="I40" s="435"/>
    </row>
    <row r="41" spans="1:9" s="527" customFormat="1" ht="12">
      <c r="A41" s="377"/>
      <c r="B41" s="552"/>
      <c r="C41" s="377"/>
      <c r="D41" s="435"/>
      <c r="E41" s="435"/>
      <c r="F41" s="435"/>
      <c r="G41" s="435"/>
      <c r="H41" s="435"/>
      <c r="I41" s="435"/>
    </row>
    <row r="42" spans="1:9" s="527" customFormat="1" ht="12">
      <c r="A42" s="377"/>
      <c r="B42" s="552"/>
      <c r="C42" s="377"/>
      <c r="D42" s="435"/>
      <c r="E42" s="435"/>
      <c r="F42" s="435"/>
      <c r="G42" s="435"/>
      <c r="H42" s="435"/>
      <c r="I42" s="435"/>
    </row>
    <row r="43" spans="1:9" s="527" customFormat="1" ht="12">
      <c r="A43" s="377"/>
      <c r="B43" s="552"/>
      <c r="C43" s="377"/>
      <c r="D43" s="435"/>
      <c r="E43" s="435"/>
      <c r="F43" s="435"/>
      <c r="G43" s="435"/>
      <c r="H43" s="435"/>
      <c r="I43" s="435"/>
    </row>
    <row r="44" spans="1:9" s="527" customFormat="1" ht="12">
      <c r="A44" s="377"/>
      <c r="B44" s="552"/>
      <c r="C44" s="377"/>
      <c r="D44" s="435"/>
      <c r="E44" s="435"/>
      <c r="F44" s="435"/>
      <c r="G44" s="435"/>
      <c r="H44" s="435"/>
      <c r="I44" s="435"/>
    </row>
    <row r="45" spans="1:9" s="527" customFormat="1" ht="12">
      <c r="A45" s="377"/>
      <c r="B45" s="552"/>
      <c r="C45" s="377"/>
      <c r="D45" s="435"/>
      <c r="E45" s="435"/>
      <c r="F45" s="435"/>
      <c r="G45" s="435"/>
      <c r="H45" s="435"/>
      <c r="I45" s="435"/>
    </row>
    <row r="46" spans="1:9" s="527" customFormat="1" ht="12">
      <c r="A46" s="377"/>
      <c r="B46" s="552"/>
      <c r="C46" s="377"/>
      <c r="D46" s="435"/>
      <c r="E46" s="435"/>
      <c r="F46" s="435"/>
      <c r="G46" s="435"/>
      <c r="H46" s="435"/>
      <c r="I46" s="435"/>
    </row>
    <row r="47" spans="1:9" s="527" customFormat="1" ht="12">
      <c r="A47" s="377"/>
      <c r="B47" s="552"/>
      <c r="C47" s="377"/>
      <c r="D47" s="435"/>
      <c r="E47" s="435"/>
      <c r="F47" s="435"/>
      <c r="G47" s="435"/>
      <c r="H47" s="435"/>
      <c r="I47" s="435"/>
    </row>
    <row r="48" spans="1:9" s="527" customFormat="1" ht="12">
      <c r="A48" s="377"/>
      <c r="B48" s="552"/>
      <c r="C48" s="377"/>
      <c r="D48" s="435"/>
      <c r="E48" s="435"/>
      <c r="F48" s="435"/>
      <c r="G48" s="435"/>
      <c r="H48" s="435"/>
      <c r="I48" s="435"/>
    </row>
    <row r="49" spans="1:9" s="527" customFormat="1" ht="12">
      <c r="A49" s="377"/>
      <c r="B49" s="552"/>
      <c r="C49" s="377"/>
      <c r="D49" s="435"/>
      <c r="E49" s="435"/>
      <c r="F49" s="435"/>
      <c r="G49" s="435"/>
      <c r="H49" s="435"/>
      <c r="I49" s="435"/>
    </row>
    <row r="50" spans="1:9" s="527" customFormat="1" ht="12">
      <c r="A50" s="377"/>
      <c r="B50" s="552"/>
      <c r="C50" s="377"/>
      <c r="D50" s="435"/>
      <c r="E50" s="435"/>
      <c r="F50" s="435"/>
      <c r="G50" s="435"/>
      <c r="H50" s="435"/>
      <c r="I50" s="435"/>
    </row>
    <row r="51" spans="1:9" s="527" customFormat="1" ht="12">
      <c r="A51" s="377"/>
      <c r="B51" s="552"/>
      <c r="C51" s="377"/>
      <c r="D51" s="435"/>
      <c r="E51" s="435"/>
      <c r="F51" s="435"/>
      <c r="G51" s="435"/>
      <c r="H51" s="435"/>
      <c r="I51" s="435"/>
    </row>
    <row r="52" spans="1:9" s="527" customFormat="1" ht="12">
      <c r="A52" s="377"/>
      <c r="B52" s="552"/>
      <c r="C52" s="377"/>
      <c r="D52" s="435"/>
      <c r="E52" s="435"/>
      <c r="F52" s="435"/>
      <c r="G52" s="435"/>
      <c r="H52" s="435"/>
      <c r="I52" s="435"/>
    </row>
    <row r="53" spans="1:9" s="527" customFormat="1" ht="12">
      <c r="A53" s="377"/>
      <c r="B53" s="552"/>
      <c r="C53" s="377"/>
      <c r="D53" s="435"/>
      <c r="E53" s="435"/>
      <c r="F53" s="435"/>
      <c r="G53" s="435"/>
      <c r="H53" s="435"/>
      <c r="I53" s="435"/>
    </row>
    <row r="54" spans="1:9" s="527" customFormat="1" ht="12">
      <c r="A54" s="377"/>
      <c r="B54" s="552"/>
      <c r="C54" s="377"/>
      <c r="D54" s="435"/>
      <c r="E54" s="435"/>
      <c r="F54" s="435"/>
      <c r="G54" s="435"/>
      <c r="H54" s="435"/>
      <c r="I54" s="435"/>
    </row>
    <row r="55" spans="1:9" s="527" customFormat="1" ht="12">
      <c r="A55" s="377"/>
      <c r="B55" s="552"/>
      <c r="C55" s="377"/>
      <c r="D55" s="435"/>
      <c r="E55" s="435"/>
      <c r="F55" s="435"/>
      <c r="G55" s="435"/>
      <c r="H55" s="435"/>
      <c r="I55" s="435"/>
    </row>
    <row r="56" spans="1:9" s="527" customFormat="1" ht="12">
      <c r="A56" s="377"/>
      <c r="B56" s="552"/>
      <c r="C56" s="377"/>
      <c r="D56" s="435"/>
      <c r="E56" s="435"/>
      <c r="F56" s="435"/>
      <c r="G56" s="435"/>
      <c r="H56" s="435"/>
      <c r="I56" s="435"/>
    </row>
    <row r="57" spans="1:9" s="527" customFormat="1" ht="12">
      <c r="A57" s="377"/>
      <c r="B57" s="552"/>
      <c r="C57" s="377"/>
      <c r="D57" s="435"/>
      <c r="E57" s="435"/>
      <c r="F57" s="435"/>
      <c r="G57" s="435"/>
      <c r="H57" s="435"/>
      <c r="I57" s="435"/>
    </row>
    <row r="58" spans="1:9" s="527" customFormat="1" ht="12">
      <c r="A58" s="377"/>
      <c r="B58" s="552"/>
      <c r="C58" s="377"/>
      <c r="D58" s="435"/>
      <c r="E58" s="435"/>
      <c r="F58" s="435"/>
      <c r="G58" s="435"/>
      <c r="H58" s="435"/>
      <c r="I58" s="435"/>
    </row>
    <row r="59" spans="1:9" s="527" customFormat="1" ht="12">
      <c r="A59" s="377"/>
      <c r="B59" s="552"/>
      <c r="C59" s="377"/>
      <c r="D59" s="435"/>
      <c r="E59" s="435"/>
      <c r="F59" s="435"/>
      <c r="G59" s="435"/>
      <c r="H59" s="435"/>
      <c r="I59" s="435"/>
    </row>
    <row r="60" spans="1:9" s="527" customFormat="1" ht="12">
      <c r="A60" s="377"/>
      <c r="B60" s="552"/>
      <c r="C60" s="377"/>
      <c r="D60" s="435"/>
      <c r="E60" s="435"/>
      <c r="F60" s="435"/>
      <c r="G60" s="435"/>
      <c r="H60" s="435"/>
      <c r="I60" s="435"/>
    </row>
    <row r="61" spans="1:9" s="527" customFormat="1" ht="12">
      <c r="A61" s="377"/>
      <c r="B61" s="552"/>
      <c r="C61" s="377"/>
      <c r="D61" s="435"/>
      <c r="E61" s="435"/>
      <c r="F61" s="435"/>
      <c r="G61" s="435"/>
      <c r="H61" s="435"/>
      <c r="I61" s="435"/>
    </row>
    <row r="62" spans="1:9" s="527" customFormat="1" ht="12">
      <c r="A62" s="377"/>
      <c r="B62" s="552"/>
      <c r="C62" s="377"/>
      <c r="D62" s="435"/>
      <c r="E62" s="435"/>
      <c r="F62" s="435"/>
      <c r="G62" s="435"/>
      <c r="H62" s="435"/>
      <c r="I62" s="435"/>
    </row>
    <row r="63" spans="1:9" s="527" customFormat="1" ht="12">
      <c r="A63" s="377"/>
      <c r="B63" s="552"/>
      <c r="C63" s="377"/>
      <c r="D63" s="435"/>
      <c r="E63" s="435"/>
      <c r="F63" s="435"/>
      <c r="G63" s="435"/>
      <c r="H63" s="435"/>
      <c r="I63" s="435"/>
    </row>
    <row r="64" spans="1:9" s="527" customFormat="1" ht="12">
      <c r="A64" s="377"/>
      <c r="B64" s="552"/>
      <c r="C64" s="377"/>
      <c r="D64" s="435"/>
      <c r="E64" s="435"/>
      <c r="F64" s="435"/>
      <c r="G64" s="435"/>
      <c r="H64" s="435"/>
      <c r="I64" s="435"/>
    </row>
    <row r="65" spans="1:9" s="527" customFormat="1" ht="12">
      <c r="A65" s="377"/>
      <c r="B65" s="552"/>
      <c r="C65" s="377"/>
      <c r="D65" s="435"/>
      <c r="E65" s="435"/>
      <c r="F65" s="435"/>
      <c r="G65" s="435"/>
      <c r="H65" s="435"/>
      <c r="I65" s="435"/>
    </row>
    <row r="66" spans="1:9" s="527" customFormat="1" ht="12">
      <c r="A66" s="377"/>
      <c r="B66" s="552"/>
      <c r="C66" s="377"/>
      <c r="D66" s="435"/>
      <c r="E66" s="435"/>
      <c r="F66" s="435"/>
      <c r="G66" s="435"/>
      <c r="H66" s="435"/>
      <c r="I66" s="435"/>
    </row>
    <row r="67" spans="1:9" s="527" customFormat="1" ht="12">
      <c r="A67" s="377"/>
      <c r="B67" s="552"/>
      <c r="C67" s="377"/>
      <c r="D67" s="435"/>
      <c r="E67" s="435"/>
      <c r="F67" s="435"/>
      <c r="G67" s="435"/>
      <c r="H67" s="435"/>
      <c r="I67" s="435"/>
    </row>
    <row r="68" spans="1:9" s="527" customFormat="1" ht="12">
      <c r="A68" s="377"/>
      <c r="B68" s="552"/>
      <c r="C68" s="377"/>
      <c r="D68" s="435"/>
      <c r="E68" s="435"/>
      <c r="F68" s="435"/>
      <c r="G68" s="435"/>
      <c r="H68" s="435"/>
      <c r="I68" s="435"/>
    </row>
    <row r="69" spans="1:9" s="527" customFormat="1" ht="12">
      <c r="A69" s="377"/>
      <c r="B69" s="552"/>
      <c r="C69" s="377"/>
      <c r="D69" s="435"/>
      <c r="E69" s="435"/>
      <c r="F69" s="435"/>
      <c r="G69" s="435"/>
      <c r="H69" s="435"/>
      <c r="I69" s="435"/>
    </row>
    <row r="70" spans="1:9" s="527" customFormat="1" ht="12">
      <c r="A70" s="377"/>
      <c r="B70" s="552"/>
      <c r="C70" s="377"/>
      <c r="D70" s="435"/>
      <c r="E70" s="435"/>
      <c r="F70" s="435"/>
      <c r="G70" s="435"/>
      <c r="H70" s="435"/>
      <c r="I70" s="435"/>
    </row>
    <row r="71" spans="1:9" s="527" customFormat="1" ht="12">
      <c r="A71" s="377"/>
      <c r="B71" s="552"/>
      <c r="C71" s="377"/>
      <c r="D71" s="435"/>
      <c r="E71" s="435"/>
      <c r="F71" s="435"/>
      <c r="G71" s="435"/>
      <c r="H71" s="435"/>
      <c r="I71" s="435"/>
    </row>
    <row r="72" spans="1:9" s="527" customFormat="1" ht="12">
      <c r="A72" s="377"/>
      <c r="B72" s="552"/>
      <c r="C72" s="377"/>
      <c r="D72" s="435"/>
      <c r="E72" s="435"/>
      <c r="F72" s="435"/>
      <c r="G72" s="435"/>
      <c r="H72" s="435"/>
      <c r="I72" s="435"/>
    </row>
    <row r="73" spans="1:9" s="527" customFormat="1" ht="12">
      <c r="A73" s="377"/>
      <c r="B73" s="552"/>
      <c r="C73" s="377"/>
      <c r="D73" s="435"/>
      <c r="E73" s="435"/>
      <c r="F73" s="435"/>
      <c r="G73" s="435"/>
      <c r="H73" s="435"/>
      <c r="I73" s="435"/>
    </row>
    <row r="74" spans="1:9" s="527" customFormat="1" ht="12">
      <c r="A74" s="377"/>
      <c r="B74" s="552"/>
      <c r="C74" s="377"/>
      <c r="D74" s="435"/>
      <c r="E74" s="435"/>
      <c r="F74" s="435"/>
      <c r="G74" s="435"/>
      <c r="H74" s="435"/>
      <c r="I74" s="435"/>
    </row>
    <row r="75" spans="1:9" s="527" customFormat="1" ht="12">
      <c r="A75" s="377"/>
      <c r="B75" s="552"/>
      <c r="C75" s="377"/>
      <c r="D75" s="435"/>
      <c r="E75" s="435"/>
      <c r="F75" s="435"/>
      <c r="G75" s="435"/>
      <c r="H75" s="435"/>
      <c r="I75" s="435"/>
    </row>
    <row r="76" spans="1:9" s="527" customFormat="1" ht="12">
      <c r="A76" s="377"/>
      <c r="B76" s="552"/>
      <c r="C76" s="377"/>
      <c r="D76" s="435"/>
      <c r="E76" s="435"/>
      <c r="F76" s="435"/>
      <c r="G76" s="435"/>
      <c r="H76" s="435"/>
      <c r="I76" s="435"/>
    </row>
    <row r="77" spans="1:9" s="527" customFormat="1" ht="12">
      <c r="A77" s="377"/>
      <c r="B77" s="552"/>
      <c r="C77" s="377"/>
      <c r="D77" s="435"/>
      <c r="E77" s="435"/>
      <c r="F77" s="435"/>
      <c r="G77" s="435"/>
      <c r="H77" s="435"/>
      <c r="I77" s="435"/>
    </row>
    <row r="78" spans="1:9" s="527" customFormat="1" ht="12">
      <c r="A78" s="377"/>
      <c r="B78" s="552"/>
      <c r="C78" s="377"/>
      <c r="D78" s="435"/>
      <c r="E78" s="435"/>
      <c r="F78" s="435"/>
      <c r="G78" s="435"/>
      <c r="H78" s="435"/>
      <c r="I78" s="435"/>
    </row>
    <row r="79" spans="1:9" s="527" customFormat="1" ht="12">
      <c r="A79" s="377"/>
      <c r="B79" s="552"/>
      <c r="C79" s="377"/>
      <c r="D79" s="435"/>
      <c r="E79" s="435"/>
      <c r="F79" s="435"/>
      <c r="G79" s="435"/>
      <c r="H79" s="435"/>
      <c r="I79" s="435"/>
    </row>
    <row r="80" spans="1:9" s="527" customFormat="1" ht="12">
      <c r="A80" s="377"/>
      <c r="B80" s="552"/>
      <c r="C80" s="377"/>
      <c r="D80" s="435"/>
      <c r="E80" s="435"/>
      <c r="F80" s="435"/>
      <c r="G80" s="435"/>
      <c r="H80" s="435"/>
      <c r="I80" s="435"/>
    </row>
    <row r="81" spans="1:9" s="527" customFormat="1" ht="12">
      <c r="A81" s="377"/>
      <c r="B81" s="552"/>
      <c r="C81" s="377"/>
      <c r="D81" s="435"/>
      <c r="E81" s="435"/>
      <c r="F81" s="435"/>
      <c r="G81" s="435"/>
      <c r="H81" s="435"/>
      <c r="I81" s="435"/>
    </row>
    <row r="82" spans="1:9" s="527" customFormat="1" ht="12">
      <c r="A82" s="377"/>
      <c r="B82" s="552"/>
      <c r="C82" s="377"/>
      <c r="D82" s="435"/>
      <c r="E82" s="435"/>
      <c r="F82" s="435"/>
      <c r="G82" s="435"/>
      <c r="H82" s="435"/>
      <c r="I82" s="435"/>
    </row>
    <row r="83" spans="1:9" s="527" customFormat="1" ht="12">
      <c r="A83" s="377"/>
      <c r="B83" s="552"/>
      <c r="C83" s="377"/>
      <c r="D83" s="435"/>
      <c r="E83" s="435"/>
      <c r="F83" s="435"/>
      <c r="G83" s="435"/>
      <c r="H83" s="435"/>
      <c r="I83" s="435"/>
    </row>
    <row r="84" spans="1:9" s="527" customFormat="1" ht="12">
      <c r="A84" s="377"/>
      <c r="B84" s="552"/>
      <c r="C84" s="377"/>
      <c r="D84" s="435"/>
      <c r="E84" s="435"/>
      <c r="F84" s="435"/>
      <c r="G84" s="435"/>
      <c r="H84" s="435"/>
      <c r="I84" s="435"/>
    </row>
    <row r="85" spans="1:9" s="527" customFormat="1" ht="12">
      <c r="A85" s="377"/>
      <c r="B85" s="552"/>
      <c r="C85" s="377"/>
      <c r="D85" s="435"/>
      <c r="E85" s="435"/>
      <c r="F85" s="435"/>
      <c r="G85" s="435"/>
      <c r="H85" s="435"/>
      <c r="I85" s="435"/>
    </row>
    <row r="86" spans="1:9" s="527" customFormat="1" ht="12">
      <c r="A86" s="377"/>
      <c r="B86" s="552"/>
      <c r="C86" s="377"/>
      <c r="D86" s="435"/>
      <c r="E86" s="435"/>
      <c r="F86" s="435"/>
      <c r="G86" s="435"/>
      <c r="H86" s="435"/>
      <c r="I86" s="435"/>
    </row>
    <row r="87" spans="1:9" s="527" customFormat="1" ht="12">
      <c r="A87" s="377"/>
      <c r="B87" s="552"/>
      <c r="C87" s="377"/>
      <c r="D87" s="435"/>
      <c r="E87" s="435"/>
      <c r="F87" s="435"/>
      <c r="G87" s="435"/>
      <c r="H87" s="435"/>
      <c r="I87" s="435"/>
    </row>
    <row r="88" spans="1:9" s="527" customFormat="1" ht="12">
      <c r="A88" s="377"/>
      <c r="B88" s="552"/>
      <c r="C88" s="377"/>
      <c r="D88" s="435"/>
      <c r="E88" s="435"/>
      <c r="F88" s="435"/>
      <c r="G88" s="435"/>
      <c r="H88" s="435"/>
      <c r="I88" s="435"/>
    </row>
    <row r="89" spans="1:9" s="527" customFormat="1" ht="12">
      <c r="A89" s="377"/>
      <c r="B89" s="552"/>
      <c r="C89" s="377"/>
      <c r="D89" s="435"/>
      <c r="E89" s="435"/>
      <c r="F89" s="435"/>
      <c r="G89" s="435"/>
      <c r="H89" s="435"/>
      <c r="I89" s="435"/>
    </row>
    <row r="90" spans="1:9" s="527" customFormat="1" ht="12">
      <c r="A90" s="377"/>
      <c r="B90" s="552"/>
      <c r="C90" s="377"/>
      <c r="D90" s="435"/>
      <c r="E90" s="435"/>
      <c r="F90" s="435"/>
      <c r="G90" s="435"/>
      <c r="H90" s="435"/>
      <c r="I90" s="435"/>
    </row>
    <row r="91" spans="1:9" s="527" customFormat="1" ht="12">
      <c r="A91" s="377"/>
      <c r="B91" s="552"/>
      <c r="C91" s="377"/>
      <c r="D91" s="435"/>
      <c r="E91" s="435"/>
      <c r="F91" s="435"/>
      <c r="G91" s="435"/>
      <c r="H91" s="435"/>
      <c r="I91" s="435"/>
    </row>
    <row r="92" spans="1:9" s="527" customFormat="1" ht="12">
      <c r="A92" s="377"/>
      <c r="B92" s="552"/>
      <c r="C92" s="377"/>
      <c r="D92" s="435"/>
      <c r="E92" s="435"/>
      <c r="F92" s="435"/>
      <c r="G92" s="435"/>
      <c r="H92" s="435"/>
      <c r="I92" s="435"/>
    </row>
    <row r="93" spans="1:9" s="527" customFormat="1" ht="12">
      <c r="A93" s="377"/>
      <c r="B93" s="552"/>
      <c r="C93" s="377"/>
      <c r="D93" s="435"/>
      <c r="E93" s="435"/>
      <c r="F93" s="435"/>
      <c r="G93" s="435"/>
      <c r="H93" s="435"/>
      <c r="I93" s="435"/>
    </row>
    <row r="94" spans="1:9" s="527" customFormat="1" ht="12">
      <c r="A94" s="377"/>
      <c r="B94" s="552"/>
      <c r="C94" s="377"/>
      <c r="D94" s="435"/>
      <c r="E94" s="435"/>
      <c r="F94" s="435"/>
      <c r="G94" s="435"/>
      <c r="H94" s="435"/>
      <c r="I94" s="435"/>
    </row>
    <row r="95" spans="1:9" s="527" customFormat="1" ht="12">
      <c r="A95" s="377"/>
      <c r="B95" s="552"/>
      <c r="C95" s="377"/>
      <c r="D95" s="435"/>
      <c r="E95" s="435"/>
      <c r="F95" s="435"/>
      <c r="G95" s="435"/>
      <c r="H95" s="435"/>
      <c r="I95" s="435"/>
    </row>
    <row r="96" spans="1:9" s="527" customFormat="1" ht="12">
      <c r="A96" s="377"/>
      <c r="B96" s="552"/>
      <c r="C96" s="377"/>
      <c r="D96" s="435"/>
      <c r="E96" s="435"/>
      <c r="F96" s="435"/>
      <c r="G96" s="435"/>
      <c r="H96" s="435"/>
      <c r="I96" s="435"/>
    </row>
    <row r="97" spans="1:9" s="527" customFormat="1" ht="12">
      <c r="A97" s="377"/>
      <c r="B97" s="552"/>
      <c r="C97" s="377"/>
      <c r="D97" s="435"/>
      <c r="E97" s="435"/>
      <c r="F97" s="435"/>
      <c r="G97" s="435"/>
      <c r="H97" s="435"/>
      <c r="I97" s="435"/>
    </row>
    <row r="98" spans="1:9" s="527" customFormat="1" ht="12">
      <c r="A98" s="377"/>
      <c r="B98" s="552"/>
      <c r="C98" s="377"/>
      <c r="D98" s="435"/>
      <c r="E98" s="435"/>
      <c r="F98" s="435"/>
      <c r="G98" s="435"/>
      <c r="H98" s="435"/>
      <c r="I98" s="435"/>
    </row>
    <row r="99" spans="1:9" s="527" customFormat="1" ht="12">
      <c r="A99" s="377"/>
      <c r="B99" s="552"/>
      <c r="C99" s="377"/>
      <c r="D99" s="435"/>
      <c r="E99" s="435"/>
      <c r="F99" s="435"/>
      <c r="G99" s="435"/>
      <c r="H99" s="435"/>
      <c r="I99" s="435"/>
    </row>
    <row r="100" spans="1:9" s="527" customFormat="1" ht="12">
      <c r="A100" s="377"/>
      <c r="B100" s="552"/>
      <c r="C100" s="377"/>
      <c r="D100" s="435"/>
      <c r="E100" s="435"/>
      <c r="F100" s="435"/>
      <c r="G100" s="435"/>
      <c r="H100" s="435"/>
      <c r="I100" s="435"/>
    </row>
    <row r="101" spans="1:9" s="527" customFormat="1" ht="12">
      <c r="A101" s="377"/>
      <c r="B101" s="552"/>
      <c r="C101" s="377"/>
      <c r="D101" s="435"/>
      <c r="E101" s="435"/>
      <c r="F101" s="435"/>
      <c r="G101" s="435"/>
      <c r="H101" s="435"/>
      <c r="I101" s="435"/>
    </row>
    <row r="102" spans="1:9" s="527" customFormat="1" ht="12">
      <c r="A102" s="377"/>
      <c r="B102" s="552"/>
      <c r="C102" s="377"/>
      <c r="D102" s="435"/>
      <c r="E102" s="435"/>
      <c r="F102" s="435"/>
      <c r="G102" s="435"/>
      <c r="H102" s="435"/>
      <c r="I102" s="435"/>
    </row>
    <row r="103" spans="1:9" s="527" customFormat="1" ht="12">
      <c r="A103" s="377"/>
      <c r="B103" s="552"/>
      <c r="C103" s="377"/>
      <c r="D103" s="435"/>
      <c r="E103" s="435"/>
      <c r="F103" s="435"/>
      <c r="G103" s="435"/>
      <c r="H103" s="435"/>
      <c r="I103" s="435"/>
    </row>
    <row r="104" spans="1:9" s="527" customFormat="1" ht="12">
      <c r="A104" s="377"/>
      <c r="B104" s="552"/>
      <c r="C104" s="377"/>
      <c r="D104" s="435"/>
      <c r="E104" s="435"/>
      <c r="F104" s="435"/>
      <c r="G104" s="435"/>
      <c r="H104" s="435"/>
      <c r="I104" s="435"/>
    </row>
    <row r="105" spans="1:9" s="527" customFormat="1" ht="12">
      <c r="A105" s="377"/>
      <c r="B105" s="552"/>
      <c r="C105" s="377"/>
      <c r="D105" s="435"/>
      <c r="E105" s="435"/>
      <c r="F105" s="435"/>
      <c r="G105" s="435"/>
      <c r="H105" s="435"/>
      <c r="I105" s="435"/>
    </row>
    <row r="106" spans="1:9" s="527" customFormat="1" ht="12">
      <c r="A106" s="377"/>
      <c r="B106" s="552"/>
      <c r="C106" s="377"/>
      <c r="D106" s="435"/>
      <c r="E106" s="435"/>
      <c r="F106" s="435"/>
      <c r="G106" s="435"/>
      <c r="H106" s="435"/>
      <c r="I106" s="435"/>
    </row>
    <row r="107" spans="1:9" s="527" customFormat="1" ht="12">
      <c r="A107" s="377"/>
      <c r="B107" s="552"/>
      <c r="C107" s="377"/>
      <c r="D107" s="435"/>
      <c r="E107" s="435"/>
      <c r="F107" s="435"/>
      <c r="G107" s="435"/>
      <c r="H107" s="435"/>
      <c r="I107" s="435"/>
    </row>
    <row r="108" spans="1:9" s="527" customFormat="1" ht="12">
      <c r="A108" s="377"/>
      <c r="B108" s="552"/>
      <c r="C108" s="377"/>
      <c r="D108" s="435"/>
      <c r="E108" s="435"/>
      <c r="F108" s="435"/>
      <c r="G108" s="435"/>
      <c r="H108" s="435"/>
      <c r="I108" s="435"/>
    </row>
    <row r="109" spans="1:9" s="527" customFormat="1" ht="12">
      <c r="A109" s="377"/>
      <c r="B109" s="552"/>
      <c r="C109" s="377"/>
      <c r="D109" s="435"/>
      <c r="E109" s="435"/>
      <c r="F109" s="435"/>
      <c r="G109" s="435"/>
      <c r="H109" s="435"/>
      <c r="I109" s="435"/>
    </row>
    <row r="110" spans="1:9" s="527" customFormat="1" ht="12">
      <c r="A110" s="377"/>
      <c r="B110" s="552"/>
      <c r="C110" s="377"/>
      <c r="D110" s="435"/>
      <c r="E110" s="435"/>
      <c r="F110" s="435"/>
      <c r="G110" s="435"/>
      <c r="H110" s="435"/>
      <c r="I110" s="435"/>
    </row>
    <row r="111" spans="1:9" s="527" customFormat="1" ht="12">
      <c r="A111" s="377"/>
      <c r="B111" s="552"/>
      <c r="C111" s="377"/>
      <c r="D111" s="435"/>
      <c r="E111" s="435"/>
      <c r="F111" s="435"/>
      <c r="G111" s="435"/>
      <c r="H111" s="435"/>
      <c r="I111" s="435"/>
    </row>
    <row r="112" spans="1:9" s="527" customFormat="1" ht="12">
      <c r="A112" s="377"/>
      <c r="B112" s="552"/>
      <c r="C112" s="377"/>
      <c r="D112" s="435"/>
      <c r="E112" s="435"/>
      <c r="F112" s="435"/>
      <c r="G112" s="435"/>
      <c r="H112" s="435"/>
      <c r="I112" s="435"/>
    </row>
    <row r="113" spans="1:9" s="527" customFormat="1" ht="12">
      <c r="A113" s="377"/>
      <c r="B113" s="552"/>
      <c r="C113" s="377"/>
      <c r="D113" s="435"/>
      <c r="E113" s="435"/>
      <c r="F113" s="435"/>
      <c r="G113" s="435"/>
      <c r="H113" s="435"/>
      <c r="I113" s="435"/>
    </row>
    <row r="114" spans="1:9" s="527" customFormat="1" ht="12">
      <c r="A114" s="377"/>
      <c r="B114" s="552"/>
      <c r="C114" s="377"/>
      <c r="D114" s="435"/>
      <c r="E114" s="435"/>
      <c r="F114" s="435"/>
      <c r="G114" s="435"/>
      <c r="H114" s="435"/>
      <c r="I114" s="435"/>
    </row>
    <row r="115" spans="1:9" s="527" customFormat="1" ht="12">
      <c r="A115" s="377"/>
      <c r="B115" s="552"/>
      <c r="C115" s="377"/>
      <c r="D115" s="435"/>
      <c r="E115" s="435"/>
      <c r="F115" s="435"/>
      <c r="G115" s="435"/>
      <c r="H115" s="435"/>
      <c r="I115" s="435"/>
    </row>
    <row r="116" spans="1:9" s="527" customFormat="1" ht="12">
      <c r="A116" s="377"/>
      <c r="B116" s="552"/>
      <c r="C116" s="377"/>
      <c r="D116" s="435"/>
      <c r="E116" s="435"/>
      <c r="F116" s="435"/>
      <c r="G116" s="435"/>
      <c r="H116" s="435"/>
      <c r="I116" s="435"/>
    </row>
    <row r="117" spans="1:9" s="527" customFormat="1" ht="12">
      <c r="A117" s="377"/>
      <c r="B117" s="552"/>
      <c r="C117" s="377"/>
      <c r="D117" s="435"/>
      <c r="E117" s="435"/>
      <c r="F117" s="435"/>
      <c r="G117" s="435"/>
      <c r="H117" s="435"/>
      <c r="I117" s="435"/>
    </row>
    <row r="118" spans="1:9" s="527" customFormat="1" ht="12">
      <c r="A118" s="377"/>
      <c r="B118" s="552"/>
      <c r="C118" s="377"/>
      <c r="D118" s="435"/>
      <c r="E118" s="435"/>
      <c r="F118" s="435"/>
      <c r="G118" s="435"/>
      <c r="H118" s="435"/>
      <c r="I118" s="435"/>
    </row>
    <row r="119" spans="1:9" s="527" customFormat="1" ht="12">
      <c r="A119" s="377"/>
      <c r="B119" s="552"/>
      <c r="C119" s="377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landscape" paperSize="9" scale="8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39.125" style="555" customWidth="1"/>
    <col min="2" max="2" width="8.125" style="595" customWidth="1"/>
    <col min="3" max="3" width="16.875" style="555" customWidth="1"/>
    <col min="4" max="4" width="18.625" style="555" customWidth="1"/>
    <col min="5" max="5" width="22.75390625" style="555" customWidth="1"/>
    <col min="6" max="6" width="19.75390625" style="555" customWidth="1"/>
    <col min="7" max="16384" width="10.75390625" style="555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556" t="s">
        <v>828</v>
      </c>
      <c r="B2" s="556"/>
      <c r="C2" s="556"/>
      <c r="D2" s="556"/>
      <c r="E2" s="556"/>
      <c r="F2" s="556"/>
    </row>
    <row r="3" spans="1:6" ht="12.75" customHeight="1">
      <c r="A3" s="556" t="s">
        <v>829</v>
      </c>
      <c r="B3" s="556"/>
      <c r="C3" s="556"/>
      <c r="D3" s="556"/>
      <c r="E3" s="556"/>
      <c r="F3" s="556"/>
    </row>
    <row r="4" spans="1:6" ht="12.75" customHeight="1">
      <c r="A4" s="557"/>
      <c r="B4" s="558"/>
      <c r="C4" s="557"/>
      <c r="D4" s="557"/>
      <c r="E4" s="557"/>
      <c r="F4" s="557"/>
    </row>
    <row r="5" spans="1:6" ht="12.75" customHeight="1">
      <c r="A5" s="559" t="s">
        <v>382</v>
      </c>
      <c r="B5" s="646" t="str">
        <f>+'справка №1-БАЛАНС'!E3</f>
        <v>Елана Финансов Холдинг АД</v>
      </c>
      <c r="C5" s="646"/>
      <c r="D5" s="646"/>
      <c r="E5" s="560" t="s">
        <v>2</v>
      </c>
      <c r="F5" s="222">
        <v>175371928</v>
      </c>
    </row>
    <row r="6" spans="1:13" ht="15" customHeight="1">
      <c r="A6" s="561" t="s">
        <v>830</v>
      </c>
      <c r="B6" s="647" t="str">
        <f>+'справка №1-БАЛАНС'!E5</f>
        <v>към 30.06.2016 г.</v>
      </c>
      <c r="C6" s="647"/>
      <c r="D6" s="562"/>
      <c r="E6" s="563" t="s">
        <v>4</v>
      </c>
      <c r="F6" s="564" t="str">
        <f>'[3]справка №1-БАЛАНС'!H4</f>
        <v> </v>
      </c>
      <c r="G6" s="565"/>
      <c r="H6" s="565"/>
      <c r="I6" s="565"/>
      <c r="J6" s="565"/>
      <c r="K6" s="565"/>
      <c r="L6" s="565"/>
      <c r="M6" s="565"/>
    </row>
    <row r="7" spans="2:13" s="566" customFormat="1" ht="15" customHeight="1">
      <c r="B7" s="567"/>
      <c r="C7" s="568"/>
      <c r="D7" s="568"/>
      <c r="E7" s="568"/>
      <c r="F7" s="569" t="s">
        <v>273</v>
      </c>
      <c r="G7" s="568"/>
      <c r="H7" s="568"/>
      <c r="I7" s="568"/>
      <c r="J7" s="568"/>
      <c r="K7" s="568"/>
      <c r="L7" s="568"/>
      <c r="M7" s="568"/>
    </row>
    <row r="8" spans="1:15" s="574" customFormat="1" ht="51">
      <c r="A8" s="570" t="s">
        <v>831</v>
      </c>
      <c r="B8" s="571" t="s">
        <v>8</v>
      </c>
      <c r="C8" s="572" t="s">
        <v>832</v>
      </c>
      <c r="D8" s="572" t="s">
        <v>833</v>
      </c>
      <c r="E8" s="572" t="s">
        <v>834</v>
      </c>
      <c r="F8" s="572" t="s">
        <v>835</v>
      </c>
      <c r="G8" s="573"/>
      <c r="H8" s="573"/>
      <c r="I8" s="573"/>
      <c r="J8" s="573"/>
      <c r="K8" s="573"/>
      <c r="L8" s="573"/>
      <c r="M8" s="573"/>
      <c r="N8" s="573"/>
      <c r="O8" s="573"/>
    </row>
    <row r="9" spans="1:6" s="574" customFormat="1" ht="12.75">
      <c r="A9" s="572" t="s">
        <v>14</v>
      </c>
      <c r="B9" s="571" t="s">
        <v>15</v>
      </c>
      <c r="C9" s="572">
        <v>1</v>
      </c>
      <c r="D9" s="572">
        <v>2</v>
      </c>
      <c r="E9" s="572">
        <v>3</v>
      </c>
      <c r="F9" s="572">
        <v>4</v>
      </c>
    </row>
    <row r="10" spans="1:6" ht="14.25" customHeight="1">
      <c r="A10" s="575" t="s">
        <v>836</v>
      </c>
      <c r="B10" s="576"/>
      <c r="C10" s="577"/>
      <c r="D10" s="577"/>
      <c r="E10" s="577"/>
      <c r="F10" s="577"/>
    </row>
    <row r="11" spans="1:6" ht="18" customHeight="1">
      <c r="A11" s="578" t="s">
        <v>837</v>
      </c>
      <c r="B11" s="579"/>
      <c r="C11" s="577"/>
      <c r="D11" s="577"/>
      <c r="E11" s="577"/>
      <c r="F11" s="577"/>
    </row>
    <row r="12" spans="1:6" ht="14.25" customHeight="1">
      <c r="A12" s="578" t="s">
        <v>858</v>
      </c>
      <c r="B12" s="579"/>
      <c r="C12" s="601">
        <v>0.92134</v>
      </c>
      <c r="D12" s="580"/>
      <c r="E12" s="580"/>
      <c r="F12" s="581">
        <f>C12-E12</f>
        <v>0.92134</v>
      </c>
    </row>
    <row r="13" spans="1:6" ht="12.75">
      <c r="A13" s="578" t="s">
        <v>859</v>
      </c>
      <c r="B13" s="579"/>
      <c r="C13" s="601">
        <v>0.8032</v>
      </c>
      <c r="D13" s="580"/>
      <c r="E13" s="580"/>
      <c r="F13" s="581">
        <f aca="true" t="shared" si="0" ref="F13:F26">C13-E13</f>
        <v>0.8032</v>
      </c>
    </row>
    <row r="14" spans="1:6" ht="12.75">
      <c r="A14" s="578" t="s">
        <v>555</v>
      </c>
      <c r="B14" s="579"/>
      <c r="C14" s="580"/>
      <c r="D14" s="580"/>
      <c r="E14" s="580"/>
      <c r="F14" s="581">
        <f t="shared" si="0"/>
        <v>0</v>
      </c>
    </row>
    <row r="15" spans="1:6" ht="12.75">
      <c r="A15" s="578" t="s">
        <v>558</v>
      </c>
      <c r="B15" s="579"/>
      <c r="C15" s="580"/>
      <c r="D15" s="580"/>
      <c r="E15" s="580"/>
      <c r="F15" s="581">
        <f t="shared" si="0"/>
        <v>0</v>
      </c>
    </row>
    <row r="16" spans="1:6" ht="12.75">
      <c r="A16" s="578">
        <v>5</v>
      </c>
      <c r="B16" s="579"/>
      <c r="C16" s="580"/>
      <c r="D16" s="580"/>
      <c r="E16" s="580"/>
      <c r="F16" s="581">
        <f t="shared" si="0"/>
        <v>0</v>
      </c>
    </row>
    <row r="17" spans="1:6" ht="12.75">
      <c r="A17" s="578">
        <v>6</v>
      </c>
      <c r="B17" s="579"/>
      <c r="C17" s="580"/>
      <c r="D17" s="580"/>
      <c r="E17" s="580"/>
      <c r="F17" s="581">
        <f t="shared" si="0"/>
        <v>0</v>
      </c>
    </row>
    <row r="18" spans="1:6" ht="12.75">
      <c r="A18" s="578">
        <v>7</v>
      </c>
      <c r="B18" s="579"/>
      <c r="C18" s="580"/>
      <c r="D18" s="580"/>
      <c r="E18" s="580"/>
      <c r="F18" s="581">
        <f t="shared" si="0"/>
        <v>0</v>
      </c>
    </row>
    <row r="19" spans="1:6" ht="12.75">
      <c r="A19" s="578">
        <v>8</v>
      </c>
      <c r="B19" s="579"/>
      <c r="C19" s="580"/>
      <c r="D19" s="580"/>
      <c r="E19" s="580"/>
      <c r="F19" s="581">
        <f t="shared" si="0"/>
        <v>0</v>
      </c>
    </row>
    <row r="20" spans="1:6" ht="12.75">
      <c r="A20" s="578">
        <v>9</v>
      </c>
      <c r="B20" s="579"/>
      <c r="C20" s="580"/>
      <c r="D20" s="580"/>
      <c r="E20" s="580"/>
      <c r="F20" s="581">
        <f t="shared" si="0"/>
        <v>0</v>
      </c>
    </row>
    <row r="21" spans="1:6" ht="12.75">
      <c r="A21" s="578">
        <v>10</v>
      </c>
      <c r="B21" s="579"/>
      <c r="C21" s="580"/>
      <c r="D21" s="580"/>
      <c r="E21" s="580"/>
      <c r="F21" s="581">
        <f t="shared" si="0"/>
        <v>0</v>
      </c>
    </row>
    <row r="22" spans="1:6" ht="12.75">
      <c r="A22" s="578">
        <v>11</v>
      </c>
      <c r="B22" s="579"/>
      <c r="C22" s="580"/>
      <c r="D22" s="580"/>
      <c r="E22" s="580"/>
      <c r="F22" s="581">
        <f t="shared" si="0"/>
        <v>0</v>
      </c>
    </row>
    <row r="23" spans="1:6" ht="12.75">
      <c r="A23" s="578">
        <v>12</v>
      </c>
      <c r="B23" s="579"/>
      <c r="C23" s="580"/>
      <c r="D23" s="580"/>
      <c r="E23" s="580"/>
      <c r="F23" s="581">
        <f t="shared" si="0"/>
        <v>0</v>
      </c>
    </row>
    <row r="24" spans="1:6" ht="12.75">
      <c r="A24" s="578">
        <v>13</v>
      </c>
      <c r="B24" s="579"/>
      <c r="C24" s="580"/>
      <c r="D24" s="580"/>
      <c r="E24" s="580"/>
      <c r="F24" s="581">
        <f t="shared" si="0"/>
        <v>0</v>
      </c>
    </row>
    <row r="25" spans="1:6" ht="12" customHeight="1">
      <c r="A25" s="578">
        <v>14</v>
      </c>
      <c r="B25" s="579"/>
      <c r="C25" s="580"/>
      <c r="D25" s="580"/>
      <c r="E25" s="580"/>
      <c r="F25" s="581">
        <f t="shared" si="0"/>
        <v>0</v>
      </c>
    </row>
    <row r="26" spans="1:6" ht="12.75">
      <c r="A26" s="578">
        <v>15</v>
      </c>
      <c r="B26" s="579"/>
      <c r="C26" s="580"/>
      <c r="D26" s="580"/>
      <c r="E26" s="580"/>
      <c r="F26" s="581">
        <f t="shared" si="0"/>
        <v>0</v>
      </c>
    </row>
    <row r="27" spans="1:16" ht="11.25" customHeight="1">
      <c r="A27" s="582" t="s">
        <v>573</v>
      </c>
      <c r="B27" s="583" t="s">
        <v>840</v>
      </c>
      <c r="C27" s="577">
        <f>SUM(C12:C26)</f>
        <v>1.7245400000000002</v>
      </c>
      <c r="D27" s="577"/>
      <c r="E27" s="577">
        <f>SUM(E12:E26)</f>
        <v>0</v>
      </c>
      <c r="F27" s="584">
        <f>SUM(F12:F26)</f>
        <v>1.7245400000000002</v>
      </c>
      <c r="G27" s="585"/>
      <c r="H27" s="585"/>
      <c r="I27" s="585"/>
      <c r="J27" s="585"/>
      <c r="K27" s="585"/>
      <c r="L27" s="585"/>
      <c r="M27" s="585"/>
      <c r="N27" s="585"/>
      <c r="O27" s="585"/>
      <c r="P27" s="585"/>
    </row>
    <row r="28" spans="1:6" ht="16.5" customHeight="1">
      <c r="A28" s="578" t="s">
        <v>841</v>
      </c>
      <c r="B28" s="586"/>
      <c r="C28" s="577"/>
      <c r="D28" s="577"/>
      <c r="E28" s="577"/>
      <c r="F28" s="584"/>
    </row>
    <row r="29" spans="1:6" ht="12.75">
      <c r="A29" s="578" t="s">
        <v>549</v>
      </c>
      <c r="B29" s="586"/>
      <c r="C29" s="580"/>
      <c r="D29" s="580"/>
      <c r="E29" s="580"/>
      <c r="F29" s="581">
        <f>C29-E29</f>
        <v>0</v>
      </c>
    </row>
    <row r="30" spans="1:6" ht="12.75">
      <c r="A30" s="578" t="s">
        <v>552</v>
      </c>
      <c r="B30" s="586"/>
      <c r="C30" s="580"/>
      <c r="D30" s="580"/>
      <c r="E30" s="580"/>
      <c r="F30" s="581">
        <f aca="true" t="shared" si="1" ref="F30:F43">C30-E30</f>
        <v>0</v>
      </c>
    </row>
    <row r="31" spans="1:6" ht="12.75">
      <c r="A31" s="578" t="s">
        <v>555</v>
      </c>
      <c r="B31" s="586"/>
      <c r="C31" s="580"/>
      <c r="D31" s="580"/>
      <c r="E31" s="580"/>
      <c r="F31" s="581">
        <f t="shared" si="1"/>
        <v>0</v>
      </c>
    </row>
    <row r="32" spans="1:6" ht="12.75">
      <c r="A32" s="578" t="s">
        <v>558</v>
      </c>
      <c r="B32" s="586"/>
      <c r="C32" s="580"/>
      <c r="D32" s="580"/>
      <c r="E32" s="580"/>
      <c r="F32" s="581">
        <f t="shared" si="1"/>
        <v>0</v>
      </c>
    </row>
    <row r="33" spans="1:6" ht="12.75">
      <c r="A33" s="578">
        <v>5</v>
      </c>
      <c r="B33" s="579"/>
      <c r="C33" s="580"/>
      <c r="D33" s="580"/>
      <c r="E33" s="580"/>
      <c r="F33" s="581">
        <f t="shared" si="1"/>
        <v>0</v>
      </c>
    </row>
    <row r="34" spans="1:6" ht="12.75">
      <c r="A34" s="578">
        <v>6</v>
      </c>
      <c r="B34" s="579"/>
      <c r="C34" s="580"/>
      <c r="D34" s="580"/>
      <c r="E34" s="580"/>
      <c r="F34" s="581">
        <f t="shared" si="1"/>
        <v>0</v>
      </c>
    </row>
    <row r="35" spans="1:6" ht="12.75">
      <c r="A35" s="578">
        <v>7</v>
      </c>
      <c r="B35" s="579"/>
      <c r="C35" s="580"/>
      <c r="D35" s="580"/>
      <c r="E35" s="580"/>
      <c r="F35" s="581">
        <f t="shared" si="1"/>
        <v>0</v>
      </c>
    </row>
    <row r="36" spans="1:6" ht="12.75">
      <c r="A36" s="578">
        <v>8</v>
      </c>
      <c r="B36" s="579"/>
      <c r="C36" s="580"/>
      <c r="D36" s="580"/>
      <c r="E36" s="580"/>
      <c r="F36" s="581">
        <f t="shared" si="1"/>
        <v>0</v>
      </c>
    </row>
    <row r="37" spans="1:6" ht="12.75">
      <c r="A37" s="578">
        <v>9</v>
      </c>
      <c r="B37" s="579"/>
      <c r="C37" s="580"/>
      <c r="D37" s="580"/>
      <c r="E37" s="580"/>
      <c r="F37" s="581">
        <f t="shared" si="1"/>
        <v>0</v>
      </c>
    </row>
    <row r="38" spans="1:6" ht="12.75">
      <c r="A38" s="578">
        <v>10</v>
      </c>
      <c r="B38" s="579"/>
      <c r="C38" s="580"/>
      <c r="D38" s="580"/>
      <c r="E38" s="580"/>
      <c r="F38" s="581">
        <f t="shared" si="1"/>
        <v>0</v>
      </c>
    </row>
    <row r="39" spans="1:6" ht="12.75">
      <c r="A39" s="578">
        <v>11</v>
      </c>
      <c r="B39" s="579"/>
      <c r="C39" s="580"/>
      <c r="D39" s="580"/>
      <c r="E39" s="580"/>
      <c r="F39" s="581">
        <f t="shared" si="1"/>
        <v>0</v>
      </c>
    </row>
    <row r="40" spans="1:6" ht="12.75">
      <c r="A40" s="578">
        <v>12</v>
      </c>
      <c r="B40" s="579"/>
      <c r="C40" s="580"/>
      <c r="D40" s="580"/>
      <c r="E40" s="580"/>
      <c r="F40" s="581">
        <f t="shared" si="1"/>
        <v>0</v>
      </c>
    </row>
    <row r="41" spans="1:6" ht="12.75">
      <c r="A41" s="578">
        <v>13</v>
      </c>
      <c r="B41" s="579"/>
      <c r="C41" s="580"/>
      <c r="D41" s="580"/>
      <c r="E41" s="580"/>
      <c r="F41" s="581">
        <f t="shared" si="1"/>
        <v>0</v>
      </c>
    </row>
    <row r="42" spans="1:6" ht="12" customHeight="1">
      <c r="A42" s="578">
        <v>14</v>
      </c>
      <c r="B42" s="579"/>
      <c r="C42" s="580"/>
      <c r="D42" s="580"/>
      <c r="E42" s="580"/>
      <c r="F42" s="581">
        <f t="shared" si="1"/>
        <v>0</v>
      </c>
    </row>
    <row r="43" spans="1:6" ht="12.75">
      <c r="A43" s="578">
        <v>15</v>
      </c>
      <c r="B43" s="579"/>
      <c r="C43" s="580"/>
      <c r="D43" s="580"/>
      <c r="E43" s="580"/>
      <c r="F43" s="581">
        <f t="shared" si="1"/>
        <v>0</v>
      </c>
    </row>
    <row r="44" spans="1:16" ht="15" customHeight="1">
      <c r="A44" s="582" t="s">
        <v>825</v>
      </c>
      <c r="B44" s="583" t="s">
        <v>842</v>
      </c>
      <c r="C44" s="577">
        <f>SUM(C29:C43)</f>
        <v>0</v>
      </c>
      <c r="D44" s="577"/>
      <c r="E44" s="577">
        <f>SUM(E29:E43)</f>
        <v>0</v>
      </c>
      <c r="F44" s="584">
        <f>SUM(F29:F43)</f>
        <v>0</v>
      </c>
      <c r="G44" s="585"/>
      <c r="H44" s="585"/>
      <c r="I44" s="585"/>
      <c r="J44" s="585"/>
      <c r="K44" s="585"/>
      <c r="L44" s="585"/>
      <c r="M44" s="585"/>
      <c r="N44" s="585"/>
      <c r="O44" s="585"/>
      <c r="P44" s="585"/>
    </row>
    <row r="45" spans="1:6" ht="12.75" customHeight="1">
      <c r="A45" s="578" t="s">
        <v>843</v>
      </c>
      <c r="B45" s="586"/>
      <c r="C45" s="577"/>
      <c r="D45" s="577"/>
      <c r="E45" s="577"/>
      <c r="F45" s="584"/>
    </row>
    <row r="46" spans="1:6" ht="12.75">
      <c r="A46" s="578"/>
      <c r="B46" s="586"/>
      <c r="C46" s="580"/>
      <c r="D46" s="580"/>
      <c r="E46" s="580"/>
      <c r="F46" s="581">
        <f>C46-E46</f>
        <v>0</v>
      </c>
    </row>
    <row r="47" spans="1:6" ht="12.75">
      <c r="A47" s="578">
        <v>2</v>
      </c>
      <c r="B47" s="586"/>
      <c r="C47" s="580"/>
      <c r="D47" s="580"/>
      <c r="E47" s="580"/>
      <c r="F47" s="581">
        <f aca="true" t="shared" si="2" ref="F47:F60">C47-E47</f>
        <v>0</v>
      </c>
    </row>
    <row r="48" spans="1:6" ht="12.75">
      <c r="A48" s="578" t="s">
        <v>555</v>
      </c>
      <c r="B48" s="586"/>
      <c r="C48" s="580"/>
      <c r="D48" s="580"/>
      <c r="E48" s="580"/>
      <c r="F48" s="581">
        <f t="shared" si="2"/>
        <v>0</v>
      </c>
    </row>
    <row r="49" spans="1:6" ht="12.75">
      <c r="A49" s="578" t="s">
        <v>558</v>
      </c>
      <c r="B49" s="586"/>
      <c r="C49" s="580"/>
      <c r="D49" s="580"/>
      <c r="E49" s="580"/>
      <c r="F49" s="581">
        <f t="shared" si="2"/>
        <v>0</v>
      </c>
    </row>
    <row r="50" spans="1:6" ht="12.75">
      <c r="A50" s="578">
        <v>5</v>
      </c>
      <c r="B50" s="579"/>
      <c r="C50" s="580"/>
      <c r="D50" s="580"/>
      <c r="E50" s="580"/>
      <c r="F50" s="581">
        <f t="shared" si="2"/>
        <v>0</v>
      </c>
    </row>
    <row r="51" spans="1:6" ht="12.75">
      <c r="A51" s="578">
        <v>6</v>
      </c>
      <c r="B51" s="579"/>
      <c r="C51" s="580"/>
      <c r="D51" s="580"/>
      <c r="E51" s="580"/>
      <c r="F51" s="581">
        <f t="shared" si="2"/>
        <v>0</v>
      </c>
    </row>
    <row r="52" spans="1:6" ht="12.75">
      <c r="A52" s="578">
        <v>7</v>
      </c>
      <c r="B52" s="579"/>
      <c r="C52" s="580"/>
      <c r="D52" s="580"/>
      <c r="E52" s="580"/>
      <c r="F52" s="581">
        <f t="shared" si="2"/>
        <v>0</v>
      </c>
    </row>
    <row r="53" spans="1:6" ht="12.75">
      <c r="A53" s="578">
        <v>8</v>
      </c>
      <c r="B53" s="579"/>
      <c r="C53" s="580"/>
      <c r="D53" s="580"/>
      <c r="E53" s="580"/>
      <c r="F53" s="581">
        <f t="shared" si="2"/>
        <v>0</v>
      </c>
    </row>
    <row r="54" spans="1:6" ht="12.75">
      <c r="A54" s="578">
        <v>9</v>
      </c>
      <c r="B54" s="579"/>
      <c r="C54" s="580"/>
      <c r="D54" s="580"/>
      <c r="E54" s="580"/>
      <c r="F54" s="581">
        <f t="shared" si="2"/>
        <v>0</v>
      </c>
    </row>
    <row r="55" spans="1:6" ht="12.75">
      <c r="A55" s="578">
        <v>10</v>
      </c>
      <c r="B55" s="579"/>
      <c r="C55" s="580"/>
      <c r="D55" s="580"/>
      <c r="E55" s="580"/>
      <c r="F55" s="581">
        <f t="shared" si="2"/>
        <v>0</v>
      </c>
    </row>
    <row r="56" spans="1:6" ht="12.75">
      <c r="A56" s="578">
        <v>11</v>
      </c>
      <c r="B56" s="579"/>
      <c r="C56" s="580"/>
      <c r="D56" s="580"/>
      <c r="E56" s="580"/>
      <c r="F56" s="581">
        <f t="shared" si="2"/>
        <v>0</v>
      </c>
    </row>
    <row r="57" spans="1:6" ht="12.75">
      <c r="A57" s="578">
        <v>12</v>
      </c>
      <c r="B57" s="579"/>
      <c r="C57" s="580"/>
      <c r="D57" s="580"/>
      <c r="E57" s="580"/>
      <c r="F57" s="581">
        <f t="shared" si="2"/>
        <v>0</v>
      </c>
    </row>
    <row r="58" spans="1:6" ht="12.75">
      <c r="A58" s="578">
        <v>13</v>
      </c>
      <c r="B58" s="579"/>
      <c r="C58" s="580"/>
      <c r="D58" s="580"/>
      <c r="E58" s="580"/>
      <c r="F58" s="581">
        <f t="shared" si="2"/>
        <v>0</v>
      </c>
    </row>
    <row r="59" spans="1:6" ht="12" customHeight="1">
      <c r="A59" s="578">
        <v>14</v>
      </c>
      <c r="B59" s="579"/>
      <c r="C59" s="580"/>
      <c r="D59" s="580"/>
      <c r="E59" s="580"/>
      <c r="F59" s="581">
        <f t="shared" si="2"/>
        <v>0</v>
      </c>
    </row>
    <row r="60" spans="1:6" ht="12.75">
      <c r="A60" s="578">
        <v>15</v>
      </c>
      <c r="B60" s="579"/>
      <c r="C60" s="580"/>
      <c r="D60" s="580"/>
      <c r="E60" s="580"/>
      <c r="F60" s="581">
        <f t="shared" si="2"/>
        <v>0</v>
      </c>
    </row>
    <row r="61" spans="1:16" ht="12" customHeight="1">
      <c r="A61" s="582" t="s">
        <v>844</v>
      </c>
      <c r="B61" s="583" t="s">
        <v>845</v>
      </c>
      <c r="C61" s="577">
        <f>SUM(C46:C60)</f>
        <v>0</v>
      </c>
      <c r="D61" s="577"/>
      <c r="E61" s="577">
        <f>SUM(E46:E60)</f>
        <v>0</v>
      </c>
      <c r="F61" s="584">
        <f>SUM(F46:F60)</f>
        <v>0</v>
      </c>
      <c r="G61" s="585"/>
      <c r="H61" s="585"/>
      <c r="I61" s="585"/>
      <c r="J61" s="585"/>
      <c r="K61" s="585"/>
      <c r="L61" s="585"/>
      <c r="M61" s="585"/>
      <c r="N61" s="585"/>
      <c r="O61" s="585"/>
      <c r="P61" s="585"/>
    </row>
    <row r="62" spans="1:6" ht="18.75" customHeight="1">
      <c r="A62" s="578" t="s">
        <v>846</v>
      </c>
      <c r="B62" s="586"/>
      <c r="C62" s="577"/>
      <c r="D62" s="577"/>
      <c r="E62" s="577"/>
      <c r="F62" s="584"/>
    </row>
    <row r="63" spans="1:6" ht="12.75">
      <c r="A63" s="578"/>
      <c r="B63" s="586"/>
      <c r="C63" s="580"/>
      <c r="D63" s="580"/>
      <c r="E63" s="580"/>
      <c r="F63" s="581">
        <f>C63-E63</f>
        <v>0</v>
      </c>
    </row>
    <row r="64" spans="1:6" ht="12.75">
      <c r="A64" s="578"/>
      <c r="B64" s="586"/>
      <c r="C64" s="580"/>
      <c r="D64" s="580"/>
      <c r="E64" s="580"/>
      <c r="F64" s="581">
        <f aca="true" t="shared" si="3" ref="F64:F77">C64-E64</f>
        <v>0</v>
      </c>
    </row>
    <row r="65" spans="1:6" ht="12.75">
      <c r="A65" s="578">
        <v>3</v>
      </c>
      <c r="B65" s="586"/>
      <c r="C65" s="580"/>
      <c r="D65" s="580"/>
      <c r="E65" s="580"/>
      <c r="F65" s="581">
        <f t="shared" si="3"/>
        <v>0</v>
      </c>
    </row>
    <row r="66" spans="1:6" ht="12.75">
      <c r="A66" s="578" t="s">
        <v>558</v>
      </c>
      <c r="B66" s="586"/>
      <c r="C66" s="580"/>
      <c r="D66" s="580"/>
      <c r="E66" s="580"/>
      <c r="F66" s="581">
        <f t="shared" si="3"/>
        <v>0</v>
      </c>
    </row>
    <row r="67" spans="1:6" ht="12.75">
      <c r="A67" s="578">
        <v>5</v>
      </c>
      <c r="B67" s="579"/>
      <c r="C67" s="580"/>
      <c r="D67" s="580"/>
      <c r="E67" s="580"/>
      <c r="F67" s="581">
        <f t="shared" si="3"/>
        <v>0</v>
      </c>
    </row>
    <row r="68" spans="1:6" ht="12.75">
      <c r="A68" s="578">
        <v>6</v>
      </c>
      <c r="B68" s="579"/>
      <c r="C68" s="580"/>
      <c r="D68" s="580"/>
      <c r="E68" s="580"/>
      <c r="F68" s="581">
        <f t="shared" si="3"/>
        <v>0</v>
      </c>
    </row>
    <row r="69" spans="1:6" ht="12.75">
      <c r="A69" s="578">
        <v>7</v>
      </c>
      <c r="B69" s="579"/>
      <c r="C69" s="580"/>
      <c r="D69" s="580"/>
      <c r="E69" s="580"/>
      <c r="F69" s="581">
        <f t="shared" si="3"/>
        <v>0</v>
      </c>
    </row>
    <row r="70" spans="1:6" ht="12.75">
      <c r="A70" s="578">
        <v>8</v>
      </c>
      <c r="B70" s="579"/>
      <c r="C70" s="580"/>
      <c r="D70" s="580"/>
      <c r="E70" s="580"/>
      <c r="F70" s="581">
        <f t="shared" si="3"/>
        <v>0</v>
      </c>
    </row>
    <row r="71" spans="1:6" ht="12.75">
      <c r="A71" s="578">
        <v>9</v>
      </c>
      <c r="B71" s="579"/>
      <c r="C71" s="580"/>
      <c r="D71" s="580"/>
      <c r="E71" s="580"/>
      <c r="F71" s="581">
        <f t="shared" si="3"/>
        <v>0</v>
      </c>
    </row>
    <row r="72" spans="1:6" ht="12.75">
      <c r="A72" s="578">
        <v>10</v>
      </c>
      <c r="B72" s="579"/>
      <c r="C72" s="580"/>
      <c r="D72" s="580"/>
      <c r="E72" s="580"/>
      <c r="F72" s="581">
        <f t="shared" si="3"/>
        <v>0</v>
      </c>
    </row>
    <row r="73" spans="1:6" ht="12.75">
      <c r="A73" s="578">
        <v>11</v>
      </c>
      <c r="B73" s="579"/>
      <c r="C73" s="580"/>
      <c r="D73" s="580"/>
      <c r="E73" s="580"/>
      <c r="F73" s="581">
        <f t="shared" si="3"/>
        <v>0</v>
      </c>
    </row>
    <row r="74" spans="1:6" ht="12.75">
      <c r="A74" s="578">
        <v>12</v>
      </c>
      <c r="B74" s="579"/>
      <c r="C74" s="580"/>
      <c r="D74" s="580"/>
      <c r="E74" s="580"/>
      <c r="F74" s="581">
        <f t="shared" si="3"/>
        <v>0</v>
      </c>
    </row>
    <row r="75" spans="1:6" ht="12.75">
      <c r="A75" s="578">
        <v>13</v>
      </c>
      <c r="B75" s="579"/>
      <c r="C75" s="580"/>
      <c r="D75" s="580"/>
      <c r="E75" s="580"/>
      <c r="F75" s="581">
        <f t="shared" si="3"/>
        <v>0</v>
      </c>
    </row>
    <row r="76" spans="1:6" ht="12" customHeight="1">
      <c r="A76" s="578">
        <v>14</v>
      </c>
      <c r="B76" s="579"/>
      <c r="C76" s="580"/>
      <c r="D76" s="580"/>
      <c r="E76" s="580"/>
      <c r="F76" s="581">
        <f t="shared" si="3"/>
        <v>0</v>
      </c>
    </row>
    <row r="77" spans="1:6" ht="12.75">
      <c r="A77" s="578">
        <v>15</v>
      </c>
      <c r="B77" s="579"/>
      <c r="C77" s="580"/>
      <c r="D77" s="580"/>
      <c r="E77" s="580"/>
      <c r="F77" s="581">
        <f t="shared" si="3"/>
        <v>0</v>
      </c>
    </row>
    <row r="78" spans="1:16" ht="14.25" customHeight="1">
      <c r="A78" s="582" t="s">
        <v>590</v>
      </c>
      <c r="B78" s="583" t="s">
        <v>847</v>
      </c>
      <c r="C78" s="577">
        <f>SUM(C63:C77)</f>
        <v>0</v>
      </c>
      <c r="D78" s="577"/>
      <c r="E78" s="577">
        <f>SUM(E63:E77)</f>
        <v>0</v>
      </c>
      <c r="F78" s="584">
        <f>SUM(F63:F77)</f>
        <v>0</v>
      </c>
      <c r="G78" s="585"/>
      <c r="H78" s="585"/>
      <c r="I78" s="585"/>
      <c r="J78" s="585"/>
      <c r="K78" s="585"/>
      <c r="L78" s="585"/>
      <c r="M78" s="585"/>
      <c r="N78" s="585"/>
      <c r="O78" s="585"/>
      <c r="P78" s="585"/>
    </row>
    <row r="79" spans="1:16" ht="20.25" customHeight="1">
      <c r="A79" s="587" t="s">
        <v>848</v>
      </c>
      <c r="B79" s="583" t="s">
        <v>849</v>
      </c>
      <c r="C79" s="577">
        <f>C78+C61+C44+C27</f>
        <v>1.7245400000000002</v>
      </c>
      <c r="D79" s="577"/>
      <c r="E79" s="577">
        <f>E78+E61+E44+E27</f>
        <v>0</v>
      </c>
      <c r="F79" s="584">
        <f>F78+F61+F44+F27</f>
        <v>1.7245400000000002</v>
      </c>
      <c r="G79" s="585"/>
      <c r="H79" s="585"/>
      <c r="I79" s="585"/>
      <c r="J79" s="585"/>
      <c r="K79" s="585"/>
      <c r="L79" s="585"/>
      <c r="M79" s="585"/>
      <c r="N79" s="585"/>
      <c r="O79" s="585"/>
      <c r="P79" s="585"/>
    </row>
    <row r="80" spans="1:6" ht="15" customHeight="1">
      <c r="A80" s="575" t="s">
        <v>850</v>
      </c>
      <c r="B80" s="583"/>
      <c r="C80" s="577"/>
      <c r="D80" s="577"/>
      <c r="E80" s="577"/>
      <c r="F80" s="584"/>
    </row>
    <row r="81" spans="1:6" ht="14.25" customHeight="1">
      <c r="A81" s="578" t="s">
        <v>837</v>
      </c>
      <c r="B81" s="586"/>
      <c r="C81" s="577"/>
      <c r="D81" s="577"/>
      <c r="E81" s="577"/>
      <c r="F81" s="584"/>
    </row>
    <row r="82" spans="1:6" ht="12.75">
      <c r="A82" s="578" t="s">
        <v>838</v>
      </c>
      <c r="B82" s="586"/>
      <c r="C82" s="580"/>
      <c r="D82" s="580"/>
      <c r="E82" s="580"/>
      <c r="F82" s="581">
        <f>C82-E82</f>
        <v>0</v>
      </c>
    </row>
    <row r="83" spans="1:6" ht="12.75">
      <c r="A83" s="578" t="s">
        <v>839</v>
      </c>
      <c r="B83" s="586"/>
      <c r="C83" s="580"/>
      <c r="D83" s="580"/>
      <c r="E83" s="580"/>
      <c r="F83" s="581">
        <f aca="true" t="shared" si="4" ref="F83:F96">C83-E83</f>
        <v>0</v>
      </c>
    </row>
    <row r="84" spans="1:6" ht="12.75">
      <c r="A84" s="578" t="s">
        <v>555</v>
      </c>
      <c r="B84" s="586"/>
      <c r="C84" s="580"/>
      <c r="D84" s="580"/>
      <c r="E84" s="580"/>
      <c r="F84" s="581">
        <f t="shared" si="4"/>
        <v>0</v>
      </c>
    </row>
    <row r="85" spans="1:6" ht="12.75">
      <c r="A85" s="578" t="s">
        <v>558</v>
      </c>
      <c r="B85" s="586"/>
      <c r="C85" s="580"/>
      <c r="D85" s="580"/>
      <c r="E85" s="580"/>
      <c r="F85" s="581">
        <f t="shared" si="4"/>
        <v>0</v>
      </c>
    </row>
    <row r="86" spans="1:6" ht="12.75">
      <c r="A86" s="578">
        <v>5</v>
      </c>
      <c r="B86" s="579"/>
      <c r="C86" s="580"/>
      <c r="D86" s="580"/>
      <c r="E86" s="580"/>
      <c r="F86" s="581">
        <f t="shared" si="4"/>
        <v>0</v>
      </c>
    </row>
    <row r="87" spans="1:6" ht="12.75">
      <c r="A87" s="578">
        <v>6</v>
      </c>
      <c r="B87" s="579"/>
      <c r="C87" s="580"/>
      <c r="D87" s="580"/>
      <c r="E87" s="580"/>
      <c r="F87" s="581">
        <f t="shared" si="4"/>
        <v>0</v>
      </c>
    </row>
    <row r="88" spans="1:6" ht="12.75">
      <c r="A88" s="578">
        <v>7</v>
      </c>
      <c r="B88" s="579"/>
      <c r="C88" s="580"/>
      <c r="D88" s="580"/>
      <c r="E88" s="580"/>
      <c r="F88" s="581">
        <f t="shared" si="4"/>
        <v>0</v>
      </c>
    </row>
    <row r="89" spans="1:6" ht="12.75">
      <c r="A89" s="578">
        <v>8</v>
      </c>
      <c r="B89" s="579"/>
      <c r="C89" s="580"/>
      <c r="D89" s="580"/>
      <c r="E89" s="580"/>
      <c r="F89" s="581">
        <f t="shared" si="4"/>
        <v>0</v>
      </c>
    </row>
    <row r="90" spans="1:6" ht="12" customHeight="1">
      <c r="A90" s="578">
        <v>9</v>
      </c>
      <c r="B90" s="579"/>
      <c r="C90" s="580"/>
      <c r="D90" s="580"/>
      <c r="E90" s="580"/>
      <c r="F90" s="581">
        <f t="shared" si="4"/>
        <v>0</v>
      </c>
    </row>
    <row r="91" spans="1:6" ht="12.75">
      <c r="A91" s="578">
        <v>10</v>
      </c>
      <c r="B91" s="579"/>
      <c r="C91" s="580"/>
      <c r="D91" s="580"/>
      <c r="E91" s="580"/>
      <c r="F91" s="581">
        <f t="shared" si="4"/>
        <v>0</v>
      </c>
    </row>
    <row r="92" spans="1:6" ht="12.75">
      <c r="A92" s="578">
        <v>11</v>
      </c>
      <c r="B92" s="579"/>
      <c r="C92" s="580"/>
      <c r="D92" s="580"/>
      <c r="E92" s="580"/>
      <c r="F92" s="581">
        <f t="shared" si="4"/>
        <v>0</v>
      </c>
    </row>
    <row r="93" spans="1:6" ht="12.75">
      <c r="A93" s="578">
        <v>12</v>
      </c>
      <c r="B93" s="579"/>
      <c r="C93" s="580"/>
      <c r="D93" s="580"/>
      <c r="E93" s="580"/>
      <c r="F93" s="581">
        <f t="shared" si="4"/>
        <v>0</v>
      </c>
    </row>
    <row r="94" spans="1:6" ht="12.75">
      <c r="A94" s="578">
        <v>13</v>
      </c>
      <c r="B94" s="579"/>
      <c r="C94" s="580"/>
      <c r="D94" s="580"/>
      <c r="E94" s="580"/>
      <c r="F94" s="581">
        <f t="shared" si="4"/>
        <v>0</v>
      </c>
    </row>
    <row r="95" spans="1:6" ht="12" customHeight="1">
      <c r="A95" s="578">
        <v>14</v>
      </c>
      <c r="B95" s="579"/>
      <c r="C95" s="580"/>
      <c r="D95" s="580"/>
      <c r="E95" s="580"/>
      <c r="F95" s="581">
        <f t="shared" si="4"/>
        <v>0</v>
      </c>
    </row>
    <row r="96" spans="1:6" ht="12.75">
      <c r="A96" s="578">
        <v>15</v>
      </c>
      <c r="B96" s="579"/>
      <c r="C96" s="580"/>
      <c r="D96" s="580"/>
      <c r="E96" s="580"/>
      <c r="F96" s="581">
        <f t="shared" si="4"/>
        <v>0</v>
      </c>
    </row>
    <row r="97" spans="1:16" ht="15" customHeight="1">
      <c r="A97" s="582" t="s">
        <v>573</v>
      </c>
      <c r="B97" s="583" t="s">
        <v>851</v>
      </c>
      <c r="C97" s="577">
        <f>SUM(C82:C96)</f>
        <v>0</v>
      </c>
      <c r="D97" s="577"/>
      <c r="E97" s="577">
        <f>SUM(E82:E96)</f>
        <v>0</v>
      </c>
      <c r="F97" s="584">
        <f>SUM(F82:F96)</f>
        <v>0</v>
      </c>
      <c r="G97" s="585"/>
      <c r="H97" s="585"/>
      <c r="I97" s="585"/>
      <c r="J97" s="585"/>
      <c r="K97" s="585"/>
      <c r="L97" s="585"/>
      <c r="M97" s="585"/>
      <c r="N97" s="585"/>
      <c r="O97" s="585"/>
      <c r="P97" s="585"/>
    </row>
    <row r="98" spans="1:6" ht="15.75" customHeight="1">
      <c r="A98" s="578" t="s">
        <v>841</v>
      </c>
      <c r="B98" s="586"/>
      <c r="C98" s="577"/>
      <c r="D98" s="577"/>
      <c r="E98" s="577"/>
      <c r="F98" s="584"/>
    </row>
    <row r="99" spans="1:6" ht="12.75">
      <c r="A99" s="578" t="s">
        <v>549</v>
      </c>
      <c r="B99" s="586"/>
      <c r="C99" s="580"/>
      <c r="D99" s="580"/>
      <c r="E99" s="580"/>
      <c r="F99" s="581">
        <f>C99-E99</f>
        <v>0</v>
      </c>
    </row>
    <row r="100" spans="1:6" ht="12.75">
      <c r="A100" s="578" t="s">
        <v>552</v>
      </c>
      <c r="B100" s="586"/>
      <c r="C100" s="580"/>
      <c r="D100" s="580"/>
      <c r="E100" s="580"/>
      <c r="F100" s="581">
        <f aca="true" t="shared" si="5" ref="F100:F113">C100-E100</f>
        <v>0</v>
      </c>
    </row>
    <row r="101" spans="1:6" ht="12.75">
      <c r="A101" s="578" t="s">
        <v>555</v>
      </c>
      <c r="B101" s="586"/>
      <c r="C101" s="580"/>
      <c r="D101" s="580"/>
      <c r="E101" s="580"/>
      <c r="F101" s="581">
        <f t="shared" si="5"/>
        <v>0</v>
      </c>
    </row>
    <row r="102" spans="1:6" ht="12.75">
      <c r="A102" s="578" t="s">
        <v>558</v>
      </c>
      <c r="B102" s="586"/>
      <c r="C102" s="580"/>
      <c r="D102" s="580"/>
      <c r="E102" s="580"/>
      <c r="F102" s="581">
        <f t="shared" si="5"/>
        <v>0</v>
      </c>
    </row>
    <row r="103" spans="1:6" ht="12.75">
      <c r="A103" s="578">
        <v>5</v>
      </c>
      <c r="B103" s="579"/>
      <c r="C103" s="580"/>
      <c r="D103" s="580"/>
      <c r="E103" s="580"/>
      <c r="F103" s="581">
        <f t="shared" si="5"/>
        <v>0</v>
      </c>
    </row>
    <row r="104" spans="1:6" ht="12.75">
      <c r="A104" s="578">
        <v>6</v>
      </c>
      <c r="B104" s="579"/>
      <c r="C104" s="580"/>
      <c r="D104" s="580"/>
      <c r="E104" s="580"/>
      <c r="F104" s="581">
        <f t="shared" si="5"/>
        <v>0</v>
      </c>
    </row>
    <row r="105" spans="1:6" ht="12.75">
      <c r="A105" s="578">
        <v>7</v>
      </c>
      <c r="B105" s="579"/>
      <c r="C105" s="580"/>
      <c r="D105" s="580"/>
      <c r="E105" s="580"/>
      <c r="F105" s="581">
        <f t="shared" si="5"/>
        <v>0</v>
      </c>
    </row>
    <row r="106" spans="1:6" ht="12.75">
      <c r="A106" s="578">
        <v>8</v>
      </c>
      <c r="B106" s="579"/>
      <c r="C106" s="580"/>
      <c r="D106" s="580"/>
      <c r="E106" s="580"/>
      <c r="F106" s="581">
        <f t="shared" si="5"/>
        <v>0</v>
      </c>
    </row>
    <row r="107" spans="1:6" ht="12" customHeight="1">
      <c r="A107" s="578">
        <v>9</v>
      </c>
      <c r="B107" s="579"/>
      <c r="C107" s="580"/>
      <c r="D107" s="580"/>
      <c r="E107" s="580"/>
      <c r="F107" s="581">
        <f t="shared" si="5"/>
        <v>0</v>
      </c>
    </row>
    <row r="108" spans="1:6" ht="12.75">
      <c r="A108" s="578">
        <v>10</v>
      </c>
      <c r="B108" s="579"/>
      <c r="C108" s="580"/>
      <c r="D108" s="580"/>
      <c r="E108" s="580"/>
      <c r="F108" s="581">
        <f t="shared" si="5"/>
        <v>0</v>
      </c>
    </row>
    <row r="109" spans="1:6" ht="12.75">
      <c r="A109" s="578">
        <v>11</v>
      </c>
      <c r="B109" s="579"/>
      <c r="C109" s="580"/>
      <c r="D109" s="580"/>
      <c r="E109" s="580"/>
      <c r="F109" s="581">
        <f t="shared" si="5"/>
        <v>0</v>
      </c>
    </row>
    <row r="110" spans="1:6" ht="12.75">
      <c r="A110" s="578">
        <v>12</v>
      </c>
      <c r="B110" s="579"/>
      <c r="C110" s="580"/>
      <c r="D110" s="580"/>
      <c r="E110" s="580"/>
      <c r="F110" s="581">
        <f t="shared" si="5"/>
        <v>0</v>
      </c>
    </row>
    <row r="111" spans="1:6" ht="12.75">
      <c r="A111" s="578">
        <v>13</v>
      </c>
      <c r="B111" s="579"/>
      <c r="C111" s="580"/>
      <c r="D111" s="580"/>
      <c r="E111" s="580"/>
      <c r="F111" s="581">
        <f t="shared" si="5"/>
        <v>0</v>
      </c>
    </row>
    <row r="112" spans="1:6" ht="12" customHeight="1">
      <c r="A112" s="578">
        <v>14</v>
      </c>
      <c r="B112" s="579"/>
      <c r="C112" s="580"/>
      <c r="D112" s="580"/>
      <c r="E112" s="580"/>
      <c r="F112" s="581">
        <f t="shared" si="5"/>
        <v>0</v>
      </c>
    </row>
    <row r="113" spans="1:6" ht="12.75">
      <c r="A113" s="578">
        <v>15</v>
      </c>
      <c r="B113" s="579"/>
      <c r="C113" s="580"/>
      <c r="D113" s="580"/>
      <c r="E113" s="580"/>
      <c r="F113" s="581">
        <f t="shared" si="5"/>
        <v>0</v>
      </c>
    </row>
    <row r="114" spans="1:16" ht="11.25" customHeight="1">
      <c r="A114" s="582" t="s">
        <v>825</v>
      </c>
      <c r="B114" s="583" t="s">
        <v>852</v>
      </c>
      <c r="C114" s="577">
        <f>SUM(C99:C113)</f>
        <v>0</v>
      </c>
      <c r="D114" s="577"/>
      <c r="E114" s="577">
        <f>SUM(E99:E113)</f>
        <v>0</v>
      </c>
      <c r="F114" s="584">
        <f>SUM(F99:F113)</f>
        <v>0</v>
      </c>
      <c r="G114" s="585"/>
      <c r="H114" s="585"/>
      <c r="I114" s="585"/>
      <c r="J114" s="585"/>
      <c r="K114" s="585"/>
      <c r="L114" s="585"/>
      <c r="M114" s="585"/>
      <c r="N114" s="585"/>
      <c r="O114" s="585"/>
      <c r="P114" s="585"/>
    </row>
    <row r="115" spans="1:6" ht="15" customHeight="1">
      <c r="A115" s="578" t="s">
        <v>843</v>
      </c>
      <c r="B115" s="586"/>
      <c r="C115" s="577"/>
      <c r="D115" s="577"/>
      <c r="E115" s="577"/>
      <c r="F115" s="584"/>
    </row>
    <row r="116" spans="1:6" ht="12.75">
      <c r="A116" s="578" t="s">
        <v>549</v>
      </c>
      <c r="B116" s="586"/>
      <c r="C116" s="580"/>
      <c r="D116" s="580"/>
      <c r="E116" s="580"/>
      <c r="F116" s="581">
        <f>C116-E116</f>
        <v>0</v>
      </c>
    </row>
    <row r="117" spans="1:6" ht="12.75">
      <c r="A117" s="578" t="s">
        <v>552</v>
      </c>
      <c r="B117" s="586"/>
      <c r="C117" s="580"/>
      <c r="D117" s="580"/>
      <c r="E117" s="580"/>
      <c r="F117" s="581">
        <f aca="true" t="shared" si="6" ref="F117:F130">C117-E117</f>
        <v>0</v>
      </c>
    </row>
    <row r="118" spans="1:6" ht="12.75">
      <c r="A118" s="578" t="s">
        <v>555</v>
      </c>
      <c r="B118" s="586"/>
      <c r="C118" s="580"/>
      <c r="D118" s="580"/>
      <c r="E118" s="580"/>
      <c r="F118" s="581">
        <f t="shared" si="6"/>
        <v>0</v>
      </c>
    </row>
    <row r="119" spans="1:6" ht="12.75">
      <c r="A119" s="578" t="s">
        <v>558</v>
      </c>
      <c r="B119" s="586"/>
      <c r="C119" s="580"/>
      <c r="D119" s="580"/>
      <c r="E119" s="580"/>
      <c r="F119" s="581">
        <f t="shared" si="6"/>
        <v>0</v>
      </c>
    </row>
    <row r="120" spans="1:6" ht="12.75">
      <c r="A120" s="578">
        <v>5</v>
      </c>
      <c r="B120" s="579"/>
      <c r="C120" s="580"/>
      <c r="D120" s="580"/>
      <c r="E120" s="580"/>
      <c r="F120" s="581">
        <f t="shared" si="6"/>
        <v>0</v>
      </c>
    </row>
    <row r="121" spans="1:6" ht="12.75">
      <c r="A121" s="578">
        <v>6</v>
      </c>
      <c r="B121" s="579"/>
      <c r="C121" s="580"/>
      <c r="D121" s="580"/>
      <c r="E121" s="580"/>
      <c r="F121" s="581">
        <f t="shared" si="6"/>
        <v>0</v>
      </c>
    </row>
    <row r="122" spans="1:6" ht="12.75">
      <c r="A122" s="578">
        <v>7</v>
      </c>
      <c r="B122" s="579"/>
      <c r="C122" s="580"/>
      <c r="D122" s="580"/>
      <c r="E122" s="580"/>
      <c r="F122" s="581">
        <f t="shared" si="6"/>
        <v>0</v>
      </c>
    </row>
    <row r="123" spans="1:6" ht="12.75">
      <c r="A123" s="578">
        <v>8</v>
      </c>
      <c r="B123" s="579"/>
      <c r="C123" s="580"/>
      <c r="D123" s="580"/>
      <c r="E123" s="580"/>
      <c r="F123" s="581">
        <f t="shared" si="6"/>
        <v>0</v>
      </c>
    </row>
    <row r="124" spans="1:6" ht="12" customHeight="1">
      <c r="A124" s="578">
        <v>9</v>
      </c>
      <c r="B124" s="579"/>
      <c r="C124" s="580"/>
      <c r="D124" s="580"/>
      <c r="E124" s="580"/>
      <c r="F124" s="581">
        <f t="shared" si="6"/>
        <v>0</v>
      </c>
    </row>
    <row r="125" spans="1:6" ht="12.75">
      <c r="A125" s="578">
        <v>10</v>
      </c>
      <c r="B125" s="579"/>
      <c r="C125" s="580"/>
      <c r="D125" s="580"/>
      <c r="E125" s="580"/>
      <c r="F125" s="581">
        <f t="shared" si="6"/>
        <v>0</v>
      </c>
    </row>
    <row r="126" spans="1:6" ht="12.75">
      <c r="A126" s="578">
        <v>11</v>
      </c>
      <c r="B126" s="579"/>
      <c r="C126" s="580"/>
      <c r="D126" s="580"/>
      <c r="E126" s="580"/>
      <c r="F126" s="581">
        <f t="shared" si="6"/>
        <v>0</v>
      </c>
    </row>
    <row r="127" spans="1:6" ht="12.75">
      <c r="A127" s="578">
        <v>12</v>
      </c>
      <c r="B127" s="579"/>
      <c r="C127" s="580"/>
      <c r="D127" s="580"/>
      <c r="E127" s="580"/>
      <c r="F127" s="581">
        <f t="shared" si="6"/>
        <v>0</v>
      </c>
    </row>
    <row r="128" spans="1:6" ht="12.75">
      <c r="A128" s="578">
        <v>13</v>
      </c>
      <c r="B128" s="579"/>
      <c r="C128" s="580"/>
      <c r="D128" s="580"/>
      <c r="E128" s="580"/>
      <c r="F128" s="581">
        <f t="shared" si="6"/>
        <v>0</v>
      </c>
    </row>
    <row r="129" spans="1:6" ht="12" customHeight="1">
      <c r="A129" s="578">
        <v>14</v>
      </c>
      <c r="B129" s="579"/>
      <c r="C129" s="580"/>
      <c r="D129" s="580"/>
      <c r="E129" s="580"/>
      <c r="F129" s="581">
        <f t="shared" si="6"/>
        <v>0</v>
      </c>
    </row>
    <row r="130" spans="1:6" ht="12.75">
      <c r="A130" s="578">
        <v>15</v>
      </c>
      <c r="B130" s="579"/>
      <c r="C130" s="580"/>
      <c r="D130" s="580"/>
      <c r="E130" s="580"/>
      <c r="F130" s="581">
        <f t="shared" si="6"/>
        <v>0</v>
      </c>
    </row>
    <row r="131" spans="1:16" ht="15.75" customHeight="1">
      <c r="A131" s="582" t="s">
        <v>844</v>
      </c>
      <c r="B131" s="583" t="s">
        <v>853</v>
      </c>
      <c r="C131" s="577">
        <f>SUM(C116:C130)</f>
        <v>0</v>
      </c>
      <c r="D131" s="577"/>
      <c r="E131" s="577">
        <f>SUM(E116:E130)</f>
        <v>0</v>
      </c>
      <c r="F131" s="584">
        <f>SUM(F116:F130)</f>
        <v>0</v>
      </c>
      <c r="G131" s="585"/>
      <c r="H131" s="585"/>
      <c r="I131" s="585"/>
      <c r="J131" s="585"/>
      <c r="K131" s="585"/>
      <c r="L131" s="585"/>
      <c r="M131" s="585"/>
      <c r="N131" s="585"/>
      <c r="O131" s="585"/>
      <c r="P131" s="585"/>
    </row>
    <row r="132" spans="1:6" ht="12.75" customHeight="1">
      <c r="A132" s="578" t="s">
        <v>846</v>
      </c>
      <c r="B132" s="586"/>
      <c r="C132" s="577"/>
      <c r="D132" s="577"/>
      <c r="E132" s="577"/>
      <c r="F132" s="584"/>
    </row>
    <row r="133" spans="1:6" ht="12.75">
      <c r="A133" s="578" t="s">
        <v>549</v>
      </c>
      <c r="B133" s="586"/>
      <c r="C133" s="580"/>
      <c r="D133" s="580"/>
      <c r="E133" s="580"/>
      <c r="F133" s="581">
        <f>C133-E133</f>
        <v>0</v>
      </c>
    </row>
    <row r="134" spans="1:6" ht="12.75">
      <c r="A134" s="578" t="s">
        <v>552</v>
      </c>
      <c r="B134" s="586"/>
      <c r="C134" s="580"/>
      <c r="D134" s="580"/>
      <c r="E134" s="580"/>
      <c r="F134" s="581">
        <f aca="true" t="shared" si="7" ref="F134:F147">C134-E134</f>
        <v>0</v>
      </c>
    </row>
    <row r="135" spans="1:6" ht="12.75">
      <c r="A135" s="578" t="s">
        <v>555</v>
      </c>
      <c r="B135" s="586"/>
      <c r="C135" s="580"/>
      <c r="D135" s="580"/>
      <c r="E135" s="580"/>
      <c r="F135" s="581">
        <f t="shared" si="7"/>
        <v>0</v>
      </c>
    </row>
    <row r="136" spans="1:6" ht="12.75">
      <c r="A136" s="578" t="s">
        <v>558</v>
      </c>
      <c r="B136" s="586"/>
      <c r="C136" s="580"/>
      <c r="D136" s="580"/>
      <c r="E136" s="580"/>
      <c r="F136" s="581">
        <f t="shared" si="7"/>
        <v>0</v>
      </c>
    </row>
    <row r="137" spans="1:6" ht="12.75">
      <c r="A137" s="578">
        <v>5</v>
      </c>
      <c r="B137" s="579"/>
      <c r="C137" s="580"/>
      <c r="D137" s="580"/>
      <c r="E137" s="580"/>
      <c r="F137" s="581">
        <f t="shared" si="7"/>
        <v>0</v>
      </c>
    </row>
    <row r="138" spans="1:6" ht="12.75">
      <c r="A138" s="578">
        <v>6</v>
      </c>
      <c r="B138" s="579"/>
      <c r="C138" s="580"/>
      <c r="D138" s="580"/>
      <c r="E138" s="580"/>
      <c r="F138" s="581">
        <f t="shared" si="7"/>
        <v>0</v>
      </c>
    </row>
    <row r="139" spans="1:6" ht="12.75">
      <c r="A139" s="578">
        <v>7</v>
      </c>
      <c r="B139" s="579"/>
      <c r="C139" s="580"/>
      <c r="D139" s="580"/>
      <c r="E139" s="580"/>
      <c r="F139" s="581">
        <f t="shared" si="7"/>
        <v>0</v>
      </c>
    </row>
    <row r="140" spans="1:6" ht="12.75">
      <c r="A140" s="578">
        <v>8</v>
      </c>
      <c r="B140" s="579"/>
      <c r="C140" s="580"/>
      <c r="D140" s="580"/>
      <c r="E140" s="580"/>
      <c r="F140" s="581">
        <f t="shared" si="7"/>
        <v>0</v>
      </c>
    </row>
    <row r="141" spans="1:6" ht="12" customHeight="1">
      <c r="A141" s="578">
        <v>9</v>
      </c>
      <c r="B141" s="579"/>
      <c r="C141" s="580"/>
      <c r="D141" s="580"/>
      <c r="E141" s="580"/>
      <c r="F141" s="581">
        <f t="shared" si="7"/>
        <v>0</v>
      </c>
    </row>
    <row r="142" spans="1:6" ht="12.75">
      <c r="A142" s="578">
        <v>10</v>
      </c>
      <c r="B142" s="579"/>
      <c r="C142" s="580"/>
      <c r="D142" s="580"/>
      <c r="E142" s="580"/>
      <c r="F142" s="581">
        <f t="shared" si="7"/>
        <v>0</v>
      </c>
    </row>
    <row r="143" spans="1:6" ht="12.75">
      <c r="A143" s="578">
        <v>11</v>
      </c>
      <c r="B143" s="579"/>
      <c r="C143" s="580"/>
      <c r="D143" s="580"/>
      <c r="E143" s="580"/>
      <c r="F143" s="581">
        <f t="shared" si="7"/>
        <v>0</v>
      </c>
    </row>
    <row r="144" spans="1:6" ht="12.75">
      <c r="A144" s="578">
        <v>12</v>
      </c>
      <c r="B144" s="579"/>
      <c r="C144" s="580"/>
      <c r="D144" s="580"/>
      <c r="E144" s="580"/>
      <c r="F144" s="581">
        <f t="shared" si="7"/>
        <v>0</v>
      </c>
    </row>
    <row r="145" spans="1:6" ht="12.75">
      <c r="A145" s="578">
        <v>13</v>
      </c>
      <c r="B145" s="579"/>
      <c r="C145" s="580"/>
      <c r="D145" s="580"/>
      <c r="E145" s="580"/>
      <c r="F145" s="581">
        <f t="shared" si="7"/>
        <v>0</v>
      </c>
    </row>
    <row r="146" spans="1:6" ht="12" customHeight="1">
      <c r="A146" s="578">
        <v>14</v>
      </c>
      <c r="B146" s="579"/>
      <c r="C146" s="580"/>
      <c r="D146" s="580"/>
      <c r="E146" s="580"/>
      <c r="F146" s="581">
        <f t="shared" si="7"/>
        <v>0</v>
      </c>
    </row>
    <row r="147" spans="1:6" ht="12.75">
      <c r="A147" s="578">
        <v>15</v>
      </c>
      <c r="B147" s="579"/>
      <c r="C147" s="580"/>
      <c r="D147" s="580"/>
      <c r="E147" s="580"/>
      <c r="F147" s="581">
        <f t="shared" si="7"/>
        <v>0</v>
      </c>
    </row>
    <row r="148" spans="1:16" ht="17.25" customHeight="1">
      <c r="A148" s="582" t="s">
        <v>590</v>
      </c>
      <c r="B148" s="583" t="s">
        <v>854</v>
      </c>
      <c r="C148" s="577">
        <f>SUM(C133:C147)</f>
        <v>0</v>
      </c>
      <c r="D148" s="577"/>
      <c r="E148" s="577">
        <f>SUM(E133:E147)</f>
        <v>0</v>
      </c>
      <c r="F148" s="584">
        <f>SUM(F133:F147)</f>
        <v>0</v>
      </c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</row>
    <row r="149" spans="1:16" ht="19.5" customHeight="1">
      <c r="A149" s="587" t="s">
        <v>855</v>
      </c>
      <c r="B149" s="583" t="s">
        <v>856</v>
      </c>
      <c r="C149" s="577">
        <f>C148+C131+C114+C97</f>
        <v>0</v>
      </c>
      <c r="D149" s="577"/>
      <c r="E149" s="577">
        <f>E148+E131+E114+E97</f>
        <v>0</v>
      </c>
      <c r="F149" s="584">
        <f>F148+F131+F114+F97</f>
        <v>0</v>
      </c>
      <c r="G149" s="585"/>
      <c r="H149" s="585"/>
      <c r="I149" s="585"/>
      <c r="J149" s="585"/>
      <c r="K149" s="585"/>
      <c r="L149" s="585"/>
      <c r="M149" s="585"/>
      <c r="N149" s="585"/>
      <c r="O149" s="585"/>
      <c r="P149" s="585"/>
    </row>
    <row r="150" spans="1:6" ht="19.5" customHeight="1">
      <c r="A150" s="588"/>
      <c r="B150" s="589"/>
      <c r="C150" s="590"/>
      <c r="D150" s="590"/>
      <c r="E150" s="590"/>
      <c r="F150" s="590"/>
    </row>
    <row r="151" spans="1:6" ht="12.75">
      <c r="A151" s="591" t="s">
        <v>877</v>
      </c>
      <c r="B151" s="592"/>
      <c r="C151" s="648" t="s">
        <v>865</v>
      </c>
      <c r="D151" s="648"/>
      <c r="E151" s="648"/>
      <c r="F151" s="648"/>
    </row>
    <row r="152" spans="1:6" ht="12.75">
      <c r="A152" s="593"/>
      <c r="B152" s="594"/>
      <c r="C152" s="593"/>
      <c r="D152" s="593"/>
      <c r="E152" s="593"/>
      <c r="F152" s="593"/>
    </row>
    <row r="153" spans="1:6" ht="12.75">
      <c r="A153" s="593"/>
      <c r="B153" s="594"/>
      <c r="C153" s="648" t="s">
        <v>867</v>
      </c>
      <c r="D153" s="648"/>
      <c r="E153" s="648"/>
      <c r="F153" s="648"/>
    </row>
    <row r="154" spans="3:5" ht="12.75">
      <c r="C154" s="593"/>
      <c r="E154" s="593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Victoria Popovska</cp:lastModifiedBy>
  <cp:lastPrinted>2016-08-26T13:50:21Z</cp:lastPrinted>
  <dcterms:created xsi:type="dcterms:W3CDTF">2000-06-29T12:02:40Z</dcterms:created>
  <dcterms:modified xsi:type="dcterms:W3CDTF">2016-08-29T12:18:55Z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104618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S6.2.6</vt:lpwstr>
  </property>
  <property fmtid="{D5CDD505-2E9C-101B-9397-08002B2CF9AE}" pid="5" name="_AdHocReviewCycleID">
    <vt:i4>726983382</vt:i4>
  </property>
  <property fmtid="{D5CDD505-2E9C-101B-9397-08002B2CF9AE}" pid="6" name="_AuthorEmail">
    <vt:lpwstr>mirova_k@fsc.bg</vt:lpwstr>
  </property>
  <property fmtid="{D5CDD505-2E9C-101B-9397-08002B2CF9AE}" pid="7" name="_AuthorEmailDisplayName">
    <vt:lpwstr>Kristelina Mirova</vt:lpwstr>
  </property>
  <property fmtid="{D5CDD505-2E9C-101B-9397-08002B2CF9AE}" pid="8" name="_EmailSubject">
    <vt:lpwstr>Za testvane</vt:lpwstr>
  </property>
  <property fmtid="{D5CDD505-2E9C-101B-9397-08002B2CF9AE}" pid="9" name="_ReviewingToolsShownOnce">
    <vt:lpwstr/>
  </property>
</Properties>
</file>